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910" activeTab="0"/>
  </bookViews>
  <sheets>
    <sheet name="NDPL" sheetId="1" r:id="rId1"/>
    <sheet name="BYPL" sheetId="2" r:id="rId2"/>
    <sheet name="BRPL" sheetId="3" r:id="rId3"/>
    <sheet name="MES" sheetId="4" r:id="rId4"/>
    <sheet name="ndmc" sheetId="5" r:id="rId5"/>
    <sheet name="ROHTAK ROAD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5">'ROHTAK ROAD'!$A$1:$X$64</definedName>
  </definedNames>
  <calcPr fullCalcOnLoad="1"/>
</workbook>
</file>

<file path=xl/sharedStrings.xml><?xml version="1.0" encoding="utf-8"?>
<sst xmlns="http://schemas.openxmlformats.org/spreadsheetml/2006/main" count="3137" uniqueCount="846">
  <si>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</si>
  <si>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</si>
  <si>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</si>
  <si>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</si>
  <si>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</si>
  <si>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</si>
  <si>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</si>
  <si>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</si>
  <si>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</si>
  <si>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</si>
  <si>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</si>
  <si>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</si>
  <si>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</si>
  <si>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</si>
  <si>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</si>
  <si>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</si>
  <si>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</si>
  <si>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</si>
  <si>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</si>
  <si>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</si>
  <si>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</si>
  <si>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</si>
  <si>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</si>
  <si>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</si>
  <si>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</si>
  <si>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</si>
  <si>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</si>
  <si>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</si>
  <si>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</si>
  <si>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</si>
  <si>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</si>
  <si>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</si>
  <si>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</si>
  <si>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</si>
  <si>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</si>
  <si>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</si>
  <si>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</si>
  <si>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</si>
  <si>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</si>
  <si>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</si>
  <si>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</si>
  <si>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</si>
  <si>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</si>
  <si>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</si>
  <si>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</si>
  <si>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</si>
  <si>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</si>
  <si>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</si>
  <si>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</si>
  <si>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</si>
  <si>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</si>
  <si>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</si>
  <si>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</si>
  <si>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</si>
  <si>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</si>
  <si>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</si>
  <si>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</si>
  <si>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</si>
  <si>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</si>
  <si>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</si>
  <si>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</si>
  <si>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</si>
  <si>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</si>
  <si>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</si>
  <si>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</si>
  <si>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</si>
  <si>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</si>
  <si>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</si>
  <si>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</si>
  <si>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</si>
  <si>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</si>
  <si>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</si>
  <si>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</si>
  <si>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</si>
  <si>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</si>
  <si>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</si>
  <si>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</si>
  <si>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</si>
  <si>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</si>
  <si>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</si>
  <si>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</si>
  <si>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</si>
  <si>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</si>
  <si>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</si>
  <si>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</si>
  <si>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</si>
  <si>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</si>
  <si>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</si>
  <si>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</si>
  <si>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</si>
  <si>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</si>
  <si>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</si>
  <si>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</si>
  <si>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</si>
  <si>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</si>
  <si>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</si>
  <si>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</si>
  <si>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</si>
  <si>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</si>
  <si>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</si>
  <si>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</si>
  <si>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</si>
  <si>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</si>
  <si>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</si>
  <si>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</si>
  <si>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</si>
  <si>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</si>
  <si>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</si>
  <si>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</si>
  <si>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</si>
  <si>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</si>
  <si>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</si>
  <si>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</si>
  <si>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</si>
  <si>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</si>
  <si>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</si>
  <si>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</si>
  <si>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</si>
  <si>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</si>
  <si>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</si>
  <si>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</si>
  <si>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</si>
  <si>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</si>
  <si>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</si>
  <si>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</si>
  <si>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</si>
  <si>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</si>
  <si>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</si>
  <si>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</si>
  <si>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</si>
  <si>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</si>
  <si>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</si>
  <si>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</si>
  <si>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</si>
  <si>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</si>
  <si>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</si>
  <si>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</si>
  <si>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</si>
  <si>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</si>
  <si>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</si>
  <si>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</si>
  <si>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</si>
  <si>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</si>
  <si>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</si>
  <si>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</si>
  <si>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</si>
  <si>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</si>
  <si>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</si>
  <si>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</si>
  <si>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</si>
  <si>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</si>
  <si>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</si>
  <si>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</si>
  <si>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</si>
  <si>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</si>
  <si>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</si>
  <si>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</si>
  <si>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</si>
  <si>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</si>
  <si>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</si>
  <si>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</si>
  <si>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</si>
  <si>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</si>
  <si>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</si>
  <si>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</si>
  <si>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</si>
  <si>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</si>
  <si>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</si>
  <si>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</si>
  <si>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</si>
  <si>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</si>
  <si>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</si>
  <si>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</si>
  <si>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</si>
  <si>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</si>
  <si>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</si>
  <si>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</si>
  <si>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</si>
  <si>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</si>
  <si>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</si>
  <si>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</si>
  <si>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</si>
  <si>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</si>
  <si>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</si>
  <si>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</si>
  <si>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</si>
  <si>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</si>
  <si>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</si>
  <si>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</si>
  <si>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</si>
  <si>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</si>
  <si>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</si>
  <si>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</si>
  <si>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</si>
  <si>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</si>
  <si>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</si>
  <si>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</si>
  <si>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</si>
  <si>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</si>
  <si>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</si>
  <si>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</si>
  <si>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</si>
  <si>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</si>
  <si>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</si>
  <si>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</si>
  <si>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</si>
  <si>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</si>
  <si>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</si>
  <si>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</si>
  <si>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</si>
  <si>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</si>
  <si>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</si>
  <si>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</si>
  <si>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</si>
  <si>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</si>
  <si>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</si>
  <si>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</si>
  <si>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</si>
  <si>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</si>
  <si>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</si>
  <si>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</si>
  <si>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</si>
  <si>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</si>
  <si>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</si>
  <si>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</si>
  <si>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</si>
  <si>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</si>
  <si>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</si>
  <si>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</si>
  <si>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</si>
  <si>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</si>
  <si>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</si>
  <si>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</si>
  <si>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</si>
  <si>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</si>
  <si>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</si>
  <si>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</si>
  <si>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</si>
  <si>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</si>
  <si>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</si>
  <si>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</si>
  <si>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</si>
  <si>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</si>
  <si>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</si>
  <si>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</si>
  <si>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</si>
  <si>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</si>
  <si>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</si>
  <si>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</si>
  <si>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</si>
  <si>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</si>
  <si>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</si>
  <si>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</si>
  <si>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</si>
  <si>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</si>
  <si>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</si>
  <si>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</si>
  <si>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</si>
  <si>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</si>
  <si>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</si>
  <si>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</si>
  <si>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</si>
  <si>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</si>
  <si>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</si>
  <si>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</si>
  <si>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</si>
  <si>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</si>
  <si>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</si>
  <si>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</si>
  <si>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</si>
  <si>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</si>
  <si>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</si>
  <si>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</si>
  <si>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</si>
  <si>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</si>
  <si>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</si>
  <si>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</si>
  <si>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</si>
  <si>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</si>
  <si>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</si>
  <si>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</si>
  <si>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</si>
  <si>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</si>
  <si>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</si>
  <si>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</si>
  <si>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</si>
  <si>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</si>
  <si>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</si>
  <si>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</si>
  <si>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</si>
  <si>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</si>
  <si>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</si>
  <si>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</si>
  <si>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</si>
  <si>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</si>
  <si>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</si>
  <si>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</si>
  <si>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</si>
  <si>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</si>
  <si>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</si>
  <si>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</si>
  <si>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</si>
  <si>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</si>
  <si>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</si>
  <si>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</si>
  <si>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</si>
  <si>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</si>
  <si>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</si>
  <si>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</si>
  <si>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</si>
  <si>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</si>
  <si>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</si>
  <si>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</si>
  <si>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</si>
  <si>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</si>
  <si>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</si>
  <si>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</si>
  <si>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</si>
  <si>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</si>
  <si>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</si>
  <si>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</si>
  <si>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</si>
  <si>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</si>
  <si>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</si>
  <si>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</si>
  <si>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</si>
  <si>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</si>
  <si>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</si>
  <si>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</si>
  <si>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</si>
  <si>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</si>
  <si>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</si>
  <si>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</si>
  <si>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</si>
  <si>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</si>
  <si>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</si>
  <si>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</si>
  <si>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</si>
  <si>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</si>
  <si>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</si>
  <si>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</si>
  <si>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</si>
  <si>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</si>
  <si>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</si>
  <si>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</si>
  <si>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</si>
  <si>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</si>
  <si>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</si>
  <si>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</si>
  <si>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</si>
  <si>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</si>
  <si>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</si>
  <si>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</si>
  <si>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</si>
  <si>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</si>
  <si>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</si>
  <si>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</si>
  <si>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</si>
  <si>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</si>
  <si>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</si>
  <si>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</si>
  <si>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</si>
  <si>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</si>
  <si>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</si>
  <si>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</si>
  <si>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</si>
  <si>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</si>
  <si>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</si>
  <si>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</si>
  <si>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</si>
  <si>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</si>
  <si>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</si>
  <si>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</si>
  <si>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</si>
  <si>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</si>
  <si>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</si>
  <si>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</si>
  <si>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</si>
  <si>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</si>
  <si>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</si>
  <si>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</si>
  <si>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</si>
  <si>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</si>
  <si>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</si>
  <si>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</si>
  <si>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</si>
  <si>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</si>
  <si>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</si>
  <si>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</si>
  <si>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</si>
  <si>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</si>
  <si>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</si>
  <si>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</si>
  <si>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</si>
  <si>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</si>
  <si>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</si>
  <si>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</si>
  <si>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</si>
  <si>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</si>
  <si>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</si>
  <si>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</si>
  <si>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</si>
  <si>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</si>
  <si>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</si>
  <si>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</si>
  <si>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</si>
  <si>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</si>
  <si>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</si>
  <si>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</si>
  <si>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</si>
  <si>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</si>
  <si>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</si>
  <si>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</si>
  <si>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</si>
  <si>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</si>
  <si>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</si>
  <si>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</si>
  <si>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</si>
  <si>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</si>
  <si>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</si>
  <si>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</si>
  <si>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</si>
  <si>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</si>
  <si>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</si>
  <si>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</si>
  <si>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</si>
  <si>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</si>
  <si>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</si>
  <si>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</si>
  <si>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</si>
  <si>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</si>
  <si>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</si>
  <si>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</si>
  <si>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</si>
  <si>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</si>
  <si>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</si>
  <si>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</si>
  <si>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</si>
  <si>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</si>
  <si>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</si>
  <si>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</si>
  <si>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</si>
  <si>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</si>
  <si>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</si>
  <si>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</si>
  <si>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</si>
  <si>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</si>
  <si>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</si>
  <si>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</si>
  <si>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</si>
  <si>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</si>
  <si>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</si>
  <si>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</si>
  <si>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</si>
  <si>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</si>
  <si>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</si>
  <si>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</si>
  <si>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</si>
  <si>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</si>
  <si>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</si>
  <si>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</si>
  <si>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</si>
  <si>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</si>
  <si>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</si>
  <si>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</si>
  <si>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</si>
  <si>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</si>
  <si>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</si>
  <si>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</si>
  <si>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</si>
  <si>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</si>
  <si>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</si>
  <si>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</si>
  <si>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</si>
  <si>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</si>
  <si>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</si>
  <si>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</si>
  <si>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</si>
  <si>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</si>
  <si>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</si>
  <si>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</si>
  <si>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</si>
  <si>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</si>
  <si>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</si>
  <si>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</si>
  <si>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</si>
  <si>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</si>
  <si>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</si>
  <si>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</si>
  <si>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</si>
  <si>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</si>
  <si>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</si>
  <si>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</si>
  <si>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</si>
  <si>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</si>
  <si>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</si>
  <si>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</si>
  <si>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</si>
  <si>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</si>
  <si>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</si>
  <si>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</si>
  <si>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</si>
  <si>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</si>
  <si>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</si>
  <si>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</si>
  <si>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</si>
  <si>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</si>
  <si>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</si>
  <si>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</si>
  <si>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</si>
  <si>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</si>
  <si>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</si>
  <si>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</si>
  <si>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</si>
  <si>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</si>
  <si>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</si>
  <si>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</si>
  <si>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</si>
  <si>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</si>
  <si>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</si>
  <si>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</si>
  <si>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</si>
  <si>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</si>
  <si>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</si>
  <si>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</si>
  <si>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</si>
  <si>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</si>
  <si>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</si>
  <si>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</si>
  <si>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</si>
  <si>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</si>
  <si>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DVB-346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</si>
  <si>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</si>
  <si>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</si>
  <si>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</si>
  <si>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</si>
  <si>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</si>
  <si>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</si>
  <si>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</si>
  <si>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</si>
  <si>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</si>
  <si>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</si>
  <si>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</si>
  <si>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</si>
  <si>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</si>
  <si>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</si>
  <si>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</si>
  <si>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</si>
  <si>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</si>
  <si>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</si>
  <si>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</si>
  <si>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</si>
  <si>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</si>
  <si>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</si>
  <si>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</si>
  <si>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</si>
  <si>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</si>
  <si>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</si>
  <si>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</si>
  <si>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</si>
  <si>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</si>
  <si>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</si>
  <si>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</si>
  <si>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</si>
  <si>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</si>
  <si>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</si>
  <si>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</si>
  <si>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</si>
  <si>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</si>
  <si>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</si>
  <si>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</si>
  <si>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</si>
  <si>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</si>
  <si>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</si>
  <si>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</si>
  <si>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</si>
  <si>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</si>
  <si>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</si>
  <si>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</si>
  <si>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</si>
  <si>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</si>
  <si>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</si>
  <si>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</si>
  <si>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</si>
  <si>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</si>
  <si>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</si>
  <si>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</si>
  <si>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</si>
  <si>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</si>
  <si>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</si>
  <si>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</si>
  <si>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</si>
  <si>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</si>
  <si>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</si>
  <si>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</si>
  <si>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</si>
  <si>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</si>
  <si>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</si>
  <si>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</si>
  <si>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</si>
  <si>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</si>
  <si>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</si>
  <si>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</si>
  <si>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</si>
  <si>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</si>
  <si>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</si>
  <si>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</si>
  <si>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</si>
  <si>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</si>
  <si>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</si>
  <si>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</si>
  <si>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</si>
  <si>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</si>
  <si>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</si>
  <si>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</si>
  <si>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</si>
  <si>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</si>
  <si>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</si>
  <si>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</si>
  <si>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</si>
  <si>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</si>
  <si>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</si>
  <si>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</si>
  <si>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</si>
  <si>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</si>
  <si>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</si>
  <si>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</si>
  <si>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</si>
  <si>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</si>
  <si>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</si>
  <si>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</si>
  <si>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</si>
  <si>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</si>
  <si>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</si>
  <si>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</si>
  <si>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</si>
  <si>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</si>
  <si>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</si>
  <si>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</si>
  <si>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</si>
  <si>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</si>
  <si>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</si>
  <si>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</si>
  <si>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</si>
  <si>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</si>
  <si>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</si>
  <si>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</si>
  <si>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</si>
  <si>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</si>
  <si>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</si>
  <si>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</si>
  <si>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</si>
  <si>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</si>
  <si>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</si>
  <si>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</si>
  <si>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</si>
  <si>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</si>
  <si>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</si>
  <si>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</si>
  <si>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</si>
  <si>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</si>
  <si>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</si>
  <si>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</si>
  <si>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</si>
  <si>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</si>
  <si>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</si>
  <si>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</si>
  <si>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</si>
  <si>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</si>
  <si>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</si>
  <si>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</si>
  <si>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</si>
  <si>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</si>
  <si>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</si>
  <si>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</si>
  <si>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</si>
  <si>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</si>
  <si>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</si>
  <si>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</si>
  <si>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</si>
  <si>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</si>
  <si>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</si>
  <si>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</si>
  <si>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</si>
  <si>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</si>
  <si>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</si>
  <si>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</si>
  <si>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</si>
  <si>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</si>
  <si>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</si>
  <si>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</si>
  <si>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</si>
  <si>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</si>
  <si>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</si>
  <si>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</si>
  <si>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</si>
  <si>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</si>
  <si>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</si>
  <si>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</si>
  <si>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</si>
  <si>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</si>
  <si>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</si>
  <si>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</si>
  <si>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</si>
  <si>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</si>
  <si>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</si>
  <si>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</si>
  <si>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</si>
  <si>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</si>
  <si>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</si>
  <si>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</si>
  <si>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</si>
  <si>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</si>
  <si>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</si>
  <si>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</si>
  <si>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</si>
  <si>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</si>
  <si>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</si>
  <si>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</si>
  <si>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</si>
  <si>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</si>
  <si>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</si>
  <si>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</si>
  <si>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</si>
  <si>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</si>
  <si>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</si>
  <si>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</si>
  <si>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</si>
  <si>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</si>
  <si>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</si>
  <si>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</si>
  <si>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</si>
  <si>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</si>
  <si>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</si>
  <si>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</si>
  <si>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</si>
  <si>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</si>
  <si>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</si>
  <si>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</si>
  <si>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</si>
  <si>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</si>
  <si>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</si>
  <si>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</si>
  <si>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</si>
  <si>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</si>
  <si>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</si>
  <si>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</si>
  <si>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</si>
  <si>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</si>
  <si>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</si>
  <si>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</si>
  <si>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</si>
  <si>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</si>
  <si>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</si>
  <si>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</si>
  <si>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</si>
  <si>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</si>
  <si>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</si>
  <si>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</si>
  <si>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</si>
  <si>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</si>
  <si>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</si>
  <si>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</si>
  <si>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</si>
  <si>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</si>
  <si>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</si>
  <si>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</si>
  <si>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</si>
  <si>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</si>
  <si>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</si>
  <si>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</si>
  <si>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</si>
  <si>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</si>
  <si>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</si>
  <si>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</si>
  <si>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</si>
  <si>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</si>
  <si>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</si>
  <si>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</si>
  <si>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</si>
  <si>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</si>
  <si>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</si>
  <si>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</si>
  <si>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</si>
  <si>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</si>
  <si>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</si>
  <si>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</si>
  <si>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</si>
  <si>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</si>
  <si>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</si>
  <si>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</si>
  <si>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</si>
  <si>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</si>
  <si>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</si>
  <si>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</si>
  <si>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</si>
  <si>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</si>
  <si>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</si>
  <si>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</si>
  <si>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</si>
  <si>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</si>
  <si>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</si>
  <si>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</si>
  <si>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</si>
  <si>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</si>
  <si>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</si>
  <si>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</si>
  <si>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</si>
  <si>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</si>
  <si>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</si>
  <si>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</si>
  <si>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</si>
  <si>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</si>
  <si>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</si>
  <si>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</si>
  <si>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</si>
  <si>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</si>
  <si>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</si>
  <si>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</si>
  <si>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</si>
  <si>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</si>
  <si>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</si>
  <si>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</si>
  <si>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</si>
  <si>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</si>
  <si>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</si>
  <si>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</si>
  <si>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>JAN.-09</t>
  </si>
  <si>
    <t>JAN-09</t>
  </si>
  <si>
    <t>JANUARY-09</t>
  </si>
  <si>
    <t>JANUARY-2008</t>
  </si>
  <si>
    <t xml:space="preserve"> </t>
  </si>
  <si>
    <t>Note :Sharing taken from wk-43 abt bill</t>
  </si>
  <si>
    <t>FEB.-09</t>
  </si>
  <si>
    <t>REACTIVE ENERGY BILL OF FEBRUARY-2009</t>
  </si>
  <si>
    <t>REACTIVE ENERGY CONSUMPTION STATEMENT FEBRUARY-09</t>
  </si>
  <si>
    <t xml:space="preserve">                             ENERGY CONSUMPTION STATEMENT FEBRUARY-2009</t>
  </si>
  <si>
    <t>REACTIVE ENERGY CONSUMPTION STATEMENT FEBRUARY -2009</t>
  </si>
  <si>
    <t>REACTIVE ENERGY CONSUMPTION STATEMENT FEBRUARY-2009</t>
  </si>
  <si>
    <t>FEB-09</t>
  </si>
  <si>
    <t>FEBRUARY-09</t>
  </si>
  <si>
    <t>ENERGY DEMAND FEBRUARY-09</t>
  </si>
  <si>
    <t>ENERGY DEMAND FEBRUARY.-09</t>
  </si>
  <si>
    <t xml:space="preserve">PERIOD 1st  Feb  2009 TO 28th  FEBRUARY 2009 </t>
  </si>
  <si>
    <t>Add unmetered energy of 66kV I/C-III at Narela 220kV S/stn. For January 2009 refer. Corr. Sheet (p-1)</t>
  </si>
  <si>
    <t>Add unmetered energy of 66kV I/C-III at Narela 220kV S/stn. For February 2009 refer corr. Sheet (p-2)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</si>
</sst>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" fontId="9" fillId="0" borderId="0" xfId="0" applyNumberFormat="1" applyFont="1" applyFill="1" applyAlignment="1" quotePrefix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6" fontId="40" fillId="0" borderId="0" xfId="0" applyNumberFormat="1" applyFont="1" applyFill="1" applyAlignment="1" quotePrefix="1">
      <alignment horizontal="center"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7"/>
  <sheetViews>
    <sheetView tabSelected="1" view="pageBreakPreview" zoomScaleSheetLayoutView="100" workbookViewId="0" topLeftCell="G40">
      <selection activeCell="Y71" sqref="Y71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8.8515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690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7" t="s">
        <v>834</v>
      </c>
      <c r="O3" s="91" t="s">
        <v>835</v>
      </c>
      <c r="P3" s="83"/>
      <c r="Q3" s="83"/>
      <c r="R3" s="83"/>
      <c r="S3" s="83"/>
      <c r="T3" s="83"/>
      <c r="U3" s="83"/>
      <c r="V3" s="83"/>
      <c r="W3" s="30"/>
      <c r="X3" s="30"/>
      <c r="Y3" s="30"/>
      <c r="Z3" s="263" t="s">
        <v>236</v>
      </c>
      <c r="DF3" s="2"/>
    </row>
    <row r="4" spans="3:141" ht="25.5">
      <c r="C4" s="47"/>
      <c r="E4" t="s">
        <v>771</v>
      </c>
      <c r="O4" s="142" t="s">
        <v>611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680</v>
      </c>
      <c r="AC4" s="246" t="s">
        <v>647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776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7" t="s">
        <v>833</v>
      </c>
      <c r="V5" s="447" t="s">
        <v>827</v>
      </c>
      <c r="W5" s="94" t="s">
        <v>217</v>
      </c>
      <c r="X5" s="94" t="s">
        <v>218</v>
      </c>
      <c r="Y5" s="94" t="s">
        <v>724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685</v>
      </c>
      <c r="S7" s="60" t="s">
        <v>725</v>
      </c>
      <c r="T7" s="65">
        <v>1000</v>
      </c>
      <c r="U7" s="30">
        <v>0</v>
      </c>
      <c r="V7" s="30">
        <v>0</v>
      </c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685</v>
      </c>
      <c r="S9" s="60" t="s">
        <v>725</v>
      </c>
      <c r="T9" s="65">
        <v>1000</v>
      </c>
      <c r="U9" s="30">
        <v>67978</v>
      </c>
      <c r="V9" s="30">
        <v>60006</v>
      </c>
      <c r="W9" s="65">
        <f>U9-V9</f>
        <v>7972</v>
      </c>
      <c r="X9" s="65">
        <f>T9*W9</f>
        <v>7972000</v>
      </c>
      <c r="Y9" s="97">
        <f>IF(S9="Kvarh(Lag)",X9/1000000,X9/1000)</f>
        <v>7.972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4865062</v>
      </c>
      <c r="Q10" s="30">
        <v>0</v>
      </c>
      <c r="R10" s="65" t="s">
        <v>685</v>
      </c>
      <c r="S10" s="60" t="s">
        <v>725</v>
      </c>
      <c r="T10" s="65">
        <v>1000</v>
      </c>
      <c r="U10" s="30">
        <v>129223</v>
      </c>
      <c r="V10" s="30">
        <v>123656</v>
      </c>
      <c r="W10" s="65">
        <f>U10-V10</f>
        <v>5567</v>
      </c>
      <c r="X10" s="65">
        <f>T10*W10</f>
        <v>5567000</v>
      </c>
      <c r="Y10" s="97">
        <f>IF(S10="Kvarh(Lag)",X10/1000000,X10/1000)</f>
        <v>5.567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725</v>
      </c>
      <c r="T11" s="65">
        <v>1000</v>
      </c>
      <c r="U11" s="30">
        <v>33339</v>
      </c>
      <c r="V11" s="30">
        <v>28100</v>
      </c>
      <c r="W11" s="65">
        <f>U11-V11</f>
        <v>5239</v>
      </c>
      <c r="X11" s="65">
        <f>T11*W11</f>
        <v>5239000</v>
      </c>
      <c r="Y11" s="97">
        <f>IF(S11="Kvarh(Lag)",X11/1000000,X11/1000)</f>
        <v>5.239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685</v>
      </c>
      <c r="S13" s="60" t="s">
        <v>725</v>
      </c>
      <c r="T13" s="65">
        <v>1000</v>
      </c>
      <c r="U13" s="30">
        <v>172984</v>
      </c>
      <c r="V13" s="30">
        <v>167493</v>
      </c>
      <c r="W13" s="65">
        <f>U13-V13</f>
        <v>5491</v>
      </c>
      <c r="X13" s="65">
        <f>T13*W13</f>
        <v>5491000</v>
      </c>
      <c r="Y13" s="97">
        <f>IF(S13="Kvarh(Lag)",X13/1000000,X13/1000)</f>
        <v>5.491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591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685</v>
      </c>
      <c r="S14" s="60" t="s">
        <v>725</v>
      </c>
      <c r="T14" s="65">
        <v>1000</v>
      </c>
      <c r="U14" s="30">
        <v>190494</v>
      </c>
      <c r="V14" s="30">
        <v>181963</v>
      </c>
      <c r="W14" s="65">
        <f>U14-V14</f>
        <v>8531</v>
      </c>
      <c r="X14" s="65">
        <f>T14*W14</f>
        <v>8531000</v>
      </c>
      <c r="Y14" s="97">
        <f>IF(S14="Kvarh(Lag)",X14/1000000,X14/1000)</f>
        <v>8.531</v>
      </c>
      <c r="Z14" s="233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659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685</v>
      </c>
      <c r="S15" s="60" t="s">
        <v>725</v>
      </c>
      <c r="T15" s="65">
        <v>-1000</v>
      </c>
      <c r="U15" s="30">
        <v>34491</v>
      </c>
      <c r="V15" s="30">
        <v>33876</v>
      </c>
      <c r="W15" s="65">
        <f>U15-V15</f>
        <v>615</v>
      </c>
      <c r="X15" s="65">
        <f>T15*W15</f>
        <v>-615000</v>
      </c>
      <c r="Y15" s="97">
        <f>IF(S15="Kvarh(Lag)",X15/1000000,X15/1000)</f>
        <v>-0.615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30">
        <v>9</v>
      </c>
      <c r="O16" s="70" t="s">
        <v>63</v>
      </c>
      <c r="P16" s="73">
        <v>4864841</v>
      </c>
      <c r="Q16" s="30">
        <v>0</v>
      </c>
      <c r="R16" s="65" t="s">
        <v>685</v>
      </c>
      <c r="S16" s="60" t="s">
        <v>725</v>
      </c>
      <c r="T16" s="65">
        <v>-1000</v>
      </c>
      <c r="U16" s="30">
        <v>57188</v>
      </c>
      <c r="V16" s="30">
        <v>55706</v>
      </c>
      <c r="W16" s="65">
        <f>U16-V16</f>
        <v>1482</v>
      </c>
      <c r="X16" s="65">
        <f>T16*W16</f>
        <v>-1482000</v>
      </c>
      <c r="Y16" s="97">
        <f>IF(S16="Kvarh(Lag)",X16/1000000,X16/1000)</f>
        <v>-1.482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10</v>
      </c>
      <c r="O18" s="70" t="s">
        <v>54</v>
      </c>
      <c r="P18" s="73">
        <v>4864982</v>
      </c>
      <c r="Q18" s="30">
        <v>0</v>
      </c>
      <c r="R18" s="65" t="s">
        <v>167</v>
      </c>
      <c r="S18" s="60" t="s">
        <v>725</v>
      </c>
      <c r="T18" s="65">
        <v>1000</v>
      </c>
      <c r="U18" s="30">
        <v>13215</v>
      </c>
      <c r="V18" s="30">
        <v>12636</v>
      </c>
      <c r="W18" s="65">
        <f>U18-V18</f>
        <v>579</v>
      </c>
      <c r="X18" s="65">
        <f>T18*W18</f>
        <v>579000</v>
      </c>
      <c r="Y18" s="97">
        <f>IF(S18="Kvarh(Lag)",X18/1000000,X18/1000)</f>
        <v>0.579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167</v>
      </c>
      <c r="S19" s="60" t="s">
        <v>725</v>
      </c>
      <c r="T19" s="65">
        <v>1000</v>
      </c>
      <c r="U19" s="30">
        <v>14167</v>
      </c>
      <c r="V19" s="30">
        <v>13560</v>
      </c>
      <c r="W19" s="65">
        <f>U19-V19</f>
        <v>607</v>
      </c>
      <c r="X19" s="65">
        <f>T19*W19</f>
        <v>607000</v>
      </c>
      <c r="Y19" s="97">
        <f>IF(S19="Kvarh(Lag)",X19/1000000,X19/1000)</f>
        <v>0.607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51"/>
      <c r="B20" s="352" t="s">
        <v>772</v>
      </c>
      <c r="C20" s="353"/>
      <c r="D20" s="353"/>
      <c r="E20" s="353"/>
      <c r="F20" s="353"/>
      <c r="G20" s="353"/>
      <c r="H20" s="353"/>
      <c r="I20" s="353"/>
      <c r="J20" s="354"/>
      <c r="K20" s="354"/>
      <c r="L20" s="354"/>
      <c r="M20" s="355"/>
      <c r="N20" s="30">
        <v>12</v>
      </c>
      <c r="O20" s="70" t="s">
        <v>696</v>
      </c>
      <c r="P20" s="73">
        <v>4864953</v>
      </c>
      <c r="Q20" s="30">
        <v>0</v>
      </c>
      <c r="R20" s="65" t="s">
        <v>167</v>
      </c>
      <c r="S20" s="60" t="s">
        <v>725</v>
      </c>
      <c r="T20" s="65">
        <v>1000</v>
      </c>
      <c r="U20" s="30">
        <v>30073</v>
      </c>
      <c r="V20" s="30">
        <v>29600</v>
      </c>
      <c r="W20" s="65">
        <f>U20-V20</f>
        <v>473</v>
      </c>
      <c r="X20" s="65">
        <f>T20*W20</f>
        <v>473000</v>
      </c>
      <c r="Y20" s="97">
        <f>IF(S20="Kvarh(Lag)",X20/1000000,X20/1000)</f>
        <v>0.473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563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6"/>
      <c r="B21" s="284"/>
      <c r="C21" s="284"/>
      <c r="D21" s="284"/>
      <c r="E21" s="284"/>
      <c r="F21" s="284"/>
      <c r="G21" s="284"/>
      <c r="H21" s="284"/>
      <c r="I21" s="284"/>
      <c r="J21" s="68"/>
      <c r="K21" s="68"/>
      <c r="L21" s="68"/>
      <c r="M21" s="173"/>
      <c r="N21" s="30">
        <v>13</v>
      </c>
      <c r="O21" s="70" t="s">
        <v>697</v>
      </c>
      <c r="P21" s="73">
        <v>4864984</v>
      </c>
      <c r="Q21" s="30">
        <v>0</v>
      </c>
      <c r="R21" s="65" t="s">
        <v>167</v>
      </c>
      <c r="S21" s="60" t="s">
        <v>725</v>
      </c>
      <c r="T21" s="65">
        <v>1000</v>
      </c>
      <c r="U21" s="30">
        <v>41666</v>
      </c>
      <c r="V21" s="30">
        <v>40859</v>
      </c>
      <c r="W21" s="65">
        <f>U21-V21</f>
        <v>807</v>
      </c>
      <c r="X21" s="65">
        <f>T21*W21</f>
        <v>807000</v>
      </c>
      <c r="Y21" s="97">
        <f>IF(S21="Kvarh(Lag)",X21/1000000,X21/1000)</f>
        <v>0.807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663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6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7"/>
      <c r="B23" s="257"/>
      <c r="C23" s="257"/>
      <c r="D23" s="257"/>
      <c r="E23" s="257"/>
      <c r="F23" s="257"/>
      <c r="G23" s="257"/>
      <c r="H23" s="257"/>
      <c r="I23" s="358"/>
      <c r="J23" s="359"/>
      <c r="K23" s="359"/>
      <c r="L23" s="359"/>
      <c r="M23" s="360"/>
      <c r="N23" s="30">
        <v>14</v>
      </c>
      <c r="O23" s="70" t="s">
        <v>54</v>
      </c>
      <c r="P23" s="73">
        <v>4864939</v>
      </c>
      <c r="Q23" s="30">
        <v>0</v>
      </c>
      <c r="R23" s="65" t="s">
        <v>698</v>
      </c>
      <c r="S23" s="60" t="s">
        <v>725</v>
      </c>
      <c r="T23" s="65">
        <v>1000</v>
      </c>
      <c r="U23" s="30">
        <v>16842</v>
      </c>
      <c r="V23" s="30">
        <v>15891</v>
      </c>
      <c r="W23" s="65">
        <f>U23-V23</f>
        <v>951</v>
      </c>
      <c r="X23" s="65">
        <f>T23*W23</f>
        <v>951000</v>
      </c>
      <c r="Y23" s="97">
        <f>IF(S23="Kvarh(Lag)",X23/1000000,X23/1000)</f>
        <v>0.951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685</v>
      </c>
      <c r="S24" s="60" t="s">
        <v>725</v>
      </c>
      <c r="T24" s="65">
        <v>1000</v>
      </c>
      <c r="U24" s="30">
        <v>26417</v>
      </c>
      <c r="V24" s="30">
        <v>25056</v>
      </c>
      <c r="W24" s="65">
        <f>U24-V24</f>
        <v>1361</v>
      </c>
      <c r="X24" s="65">
        <f>T24*W24</f>
        <v>1361000</v>
      </c>
      <c r="Y24" s="97">
        <f>IF(S24="Kvarh(Lag)",X24/1000000,X24/1000)</f>
        <v>1.361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7"/>
      <c r="B25" s="257"/>
      <c r="C25" s="257"/>
      <c r="D25" s="257"/>
      <c r="E25" s="257"/>
      <c r="F25" s="257"/>
      <c r="G25" s="257"/>
      <c r="H25" s="257"/>
      <c r="I25" s="358"/>
      <c r="J25" s="359"/>
      <c r="K25" s="359"/>
      <c r="L25" s="359"/>
      <c r="M25" s="360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7"/>
      <c r="B26" s="257"/>
      <c r="C26" s="257"/>
      <c r="D26" s="257"/>
      <c r="E26" s="257"/>
      <c r="F26" s="257"/>
      <c r="G26" s="257"/>
      <c r="H26" s="257"/>
      <c r="I26" s="358"/>
      <c r="J26" s="359"/>
      <c r="K26" s="359"/>
      <c r="L26" s="359"/>
      <c r="M26" s="360"/>
      <c r="N26" s="30">
        <v>16</v>
      </c>
      <c r="O26" s="70" t="s">
        <v>54</v>
      </c>
      <c r="P26" s="73">
        <v>4865034</v>
      </c>
      <c r="Q26" s="30">
        <v>0</v>
      </c>
      <c r="R26" s="65" t="s">
        <v>685</v>
      </c>
      <c r="S26" s="60" t="s">
        <v>725</v>
      </c>
      <c r="T26" s="65">
        <v>1000</v>
      </c>
      <c r="U26" s="30">
        <v>54684</v>
      </c>
      <c r="V26" s="30">
        <v>54684</v>
      </c>
      <c r="W26" s="65">
        <f>U26-V26</f>
        <v>0</v>
      </c>
      <c r="X26" s="65">
        <f>T26*W26</f>
        <v>0</v>
      </c>
      <c r="Y26" s="97">
        <f>IF(S26="Kvarh(Lag)",X26/1000000,X26/1000)</f>
        <v>0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8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685</v>
      </c>
      <c r="S27" s="60" t="s">
        <v>725</v>
      </c>
      <c r="T27" s="65">
        <v>1000</v>
      </c>
      <c r="U27" s="30">
        <v>58729</v>
      </c>
      <c r="V27" s="30">
        <v>58729</v>
      </c>
      <c r="W27" s="65">
        <f>U27-V27</f>
        <v>0</v>
      </c>
      <c r="X27" s="65">
        <f>T27*W27</f>
        <v>0</v>
      </c>
      <c r="Y27" s="97">
        <f>IF(S27="Kvarh(Lag)",X27/1000000,X27/1000)</f>
        <v>0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4"/>
      <c r="J28" s="68"/>
      <c r="K28" s="68"/>
      <c r="L28" s="68"/>
      <c r="M28" s="173"/>
      <c r="N28" s="30">
        <v>18</v>
      </c>
      <c r="O28" s="70" t="s">
        <v>59</v>
      </c>
      <c r="P28" s="73">
        <v>4865036</v>
      </c>
      <c r="Q28" s="30">
        <v>0</v>
      </c>
      <c r="R28" s="65" t="s">
        <v>685</v>
      </c>
      <c r="S28" s="60" t="s">
        <v>725</v>
      </c>
      <c r="T28" s="65">
        <v>1000</v>
      </c>
      <c r="U28" s="30">
        <v>15229</v>
      </c>
      <c r="V28" s="30">
        <v>15228</v>
      </c>
      <c r="W28" s="65">
        <f>U28-V28</f>
        <v>1</v>
      </c>
      <c r="X28" s="65">
        <f>T28*W28</f>
        <v>1000</v>
      </c>
      <c r="Y28" s="97">
        <f>IF(S28="Kvarh(Lag)",X28/1000000,X28/1000)</f>
        <v>0.001</v>
      </c>
      <c r="Z28" s="181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104" t="s">
        <v>74</v>
      </c>
      <c r="P29" s="73"/>
      <c r="Q29" s="30"/>
      <c r="R29" s="30"/>
      <c r="S29" s="30"/>
      <c r="T29" s="65"/>
      <c r="U29" s="30"/>
      <c r="V29" s="30"/>
      <c r="W29" s="65"/>
      <c r="X29" s="65"/>
      <c r="Y29" s="71"/>
      <c r="Z29" s="179"/>
      <c r="AA29" s="95" t="s">
        <v>74</v>
      </c>
      <c r="AB29" s="65"/>
      <c r="AC29" s="7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7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2" t="s">
        <v>74</v>
      </c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12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F29" s="7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361" t="s">
        <v>197</v>
      </c>
      <c r="B30" s="362" t="s">
        <v>773</v>
      </c>
      <c r="C30" s="362"/>
      <c r="D30" s="362"/>
      <c r="E30" s="358"/>
      <c r="F30" s="358"/>
      <c r="G30" s="363">
        <f>$Y$76</f>
        <v>62.47295724879692</v>
      </c>
      <c r="H30" s="358" t="s">
        <v>774</v>
      </c>
      <c r="I30" s="284"/>
      <c r="J30" s="68"/>
      <c r="K30" s="68"/>
      <c r="L30" s="68"/>
      <c r="M30" s="173"/>
      <c r="N30" s="30">
        <v>19</v>
      </c>
      <c r="O30" s="70" t="s">
        <v>75</v>
      </c>
      <c r="P30" s="73">
        <v>4864886</v>
      </c>
      <c r="Q30" s="30">
        <v>0</v>
      </c>
      <c r="R30" s="65" t="s">
        <v>685</v>
      </c>
      <c r="S30" s="60" t="s">
        <v>725</v>
      </c>
      <c r="T30" s="65">
        <v>1000</v>
      </c>
      <c r="U30" s="30">
        <v>39591</v>
      </c>
      <c r="V30" s="30">
        <v>38009</v>
      </c>
      <c r="W30" s="65">
        <f>U30-V30</f>
        <v>1582</v>
      </c>
      <c r="X30" s="65">
        <f>T30*W30</f>
        <v>1582000</v>
      </c>
      <c r="Y30" s="97">
        <f>IF(S30="Kvarh(Lag)",X30/1000000,X30/1000)</f>
        <v>1.582</v>
      </c>
      <c r="Z30" s="181"/>
      <c r="AA30" s="80" t="s">
        <v>75</v>
      </c>
      <c r="AB30" s="65">
        <f>BH30</f>
        <v>233481</v>
      </c>
      <c r="AC30" s="65">
        <v>228249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/>
      <c r="BB30" s="3"/>
      <c r="BC30" s="3"/>
      <c r="BD30" s="3"/>
      <c r="BE30" s="3"/>
      <c r="BF30" s="3"/>
      <c r="BG30" s="3"/>
      <c r="BH30" s="3">
        <v>233481</v>
      </c>
      <c r="BI30" s="4"/>
      <c r="BJ30" s="4" t="s">
        <v>472</v>
      </c>
      <c r="BK30" s="6" t="s">
        <v>345</v>
      </c>
      <c r="BL30" s="4">
        <v>0</v>
      </c>
      <c r="BM30" s="4" t="s">
        <v>167</v>
      </c>
      <c r="BN30" s="4" t="s">
        <v>143</v>
      </c>
      <c r="BO30" s="4">
        <v>33</v>
      </c>
      <c r="BP30" s="4">
        <v>33</v>
      </c>
      <c r="BQ30" s="4">
        <v>800</v>
      </c>
      <c r="BR30" s="4">
        <v>800</v>
      </c>
      <c r="BS30" s="4">
        <v>1</v>
      </c>
      <c r="BT30" s="4">
        <v>1</v>
      </c>
      <c r="BU30" s="3">
        <f>(BP30/BO30)*(BR30/BQ30)</f>
        <v>1</v>
      </c>
      <c r="BV30" s="3">
        <f>BS30*BT30*BU30</f>
        <v>1</v>
      </c>
      <c r="BW30" s="140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2"/>
    </row>
    <row r="31" spans="1:142" s="45" customFormat="1" ht="15" customHeight="1">
      <c r="A31" s="364"/>
      <c r="B31" s="365"/>
      <c r="C31" s="365"/>
      <c r="D31" s="365"/>
      <c r="E31" s="284"/>
      <c r="F31" s="284"/>
      <c r="G31" s="366"/>
      <c r="H31" s="284"/>
      <c r="I31" s="367"/>
      <c r="J31" s="68"/>
      <c r="K31" s="68"/>
      <c r="L31" s="68"/>
      <c r="M31" s="173"/>
      <c r="N31" s="30">
        <v>20</v>
      </c>
      <c r="O31" s="70" t="s">
        <v>76</v>
      </c>
      <c r="P31" s="73">
        <v>4864887</v>
      </c>
      <c r="Q31" s="30">
        <v>0</v>
      </c>
      <c r="R31" s="65" t="s">
        <v>685</v>
      </c>
      <c r="S31" s="60" t="s">
        <v>725</v>
      </c>
      <c r="T31" s="65">
        <v>1000</v>
      </c>
      <c r="U31" s="30">
        <v>35162</v>
      </c>
      <c r="V31" s="30">
        <v>33547</v>
      </c>
      <c r="W31" s="65">
        <f>U31-V31</f>
        <v>1615</v>
      </c>
      <c r="X31" s="65">
        <f>T31*W31</f>
        <v>1615000</v>
      </c>
      <c r="Y31" s="97">
        <f>IF(S31="Kvarh(Lag)",X31/1000000,X31/1000)</f>
        <v>1.615</v>
      </c>
      <c r="Z31" s="181"/>
      <c r="AA31" s="80" t="s">
        <v>76</v>
      </c>
      <c r="AB31" s="65">
        <f>BH31</f>
        <v>243144</v>
      </c>
      <c r="AC31" s="65">
        <v>237959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80"/>
      <c r="AQ31" s="80"/>
      <c r="AR31" s="80"/>
      <c r="AS31" s="80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>
        <v>243144</v>
      </c>
      <c r="BI31" s="65"/>
      <c r="BJ31" s="65" t="s">
        <v>473</v>
      </c>
      <c r="BK31" s="73" t="s">
        <v>346</v>
      </c>
      <c r="BL31" s="65">
        <v>0</v>
      </c>
      <c r="BM31" s="65" t="s">
        <v>167</v>
      </c>
      <c r="BN31" s="65" t="s">
        <v>143</v>
      </c>
      <c r="BO31" s="65">
        <v>33</v>
      </c>
      <c r="BP31" s="65">
        <v>33</v>
      </c>
      <c r="BQ31" s="65">
        <v>800</v>
      </c>
      <c r="BR31" s="65">
        <v>800</v>
      </c>
      <c r="BS31" s="65">
        <v>1</v>
      </c>
      <c r="BT31" s="65">
        <v>1</v>
      </c>
      <c r="BU31" s="30">
        <f>(BP31/BO31)*(BR31/BQ31)</f>
        <v>1</v>
      </c>
      <c r="BV31" s="30">
        <f>BS31*BT31*BU31</f>
        <v>1</v>
      </c>
      <c r="BW31" s="70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80"/>
    </row>
    <row r="32" spans="1:142" s="15" customFormat="1" ht="12.75" customHeight="1">
      <c r="A32" s="368" t="s">
        <v>748</v>
      </c>
      <c r="B32" s="369" t="s">
        <v>775</v>
      </c>
      <c r="C32" s="369"/>
      <c r="D32" s="370"/>
      <c r="E32" s="284"/>
      <c r="F32" s="284"/>
      <c r="G32" s="371">
        <f>'STEPPED UP BY GENCO'!$I$60*-1</f>
        <v>-7.829517149999999</v>
      </c>
      <c r="H32" s="358" t="s">
        <v>774</v>
      </c>
      <c r="I32" s="367"/>
      <c r="J32" s="68"/>
      <c r="K32" s="68"/>
      <c r="L32" s="68"/>
      <c r="M32" s="173"/>
      <c r="N32" s="30">
        <v>21</v>
      </c>
      <c r="O32" s="70" t="s">
        <v>347</v>
      </c>
      <c r="P32" s="73">
        <v>4864798</v>
      </c>
      <c r="Q32" s="30">
        <v>0</v>
      </c>
      <c r="R32" s="65" t="s">
        <v>685</v>
      </c>
      <c r="S32" s="60" t="s">
        <v>725</v>
      </c>
      <c r="T32" s="65">
        <v>100</v>
      </c>
      <c r="U32" s="30">
        <v>167082</v>
      </c>
      <c r="V32" s="30">
        <v>164768</v>
      </c>
      <c r="W32" s="65">
        <f>U32-V32</f>
        <v>2314</v>
      </c>
      <c r="X32" s="65">
        <f>T32*W32</f>
        <v>231400</v>
      </c>
      <c r="Y32" s="97">
        <f>IF(S32="Kvarh(Lag)",X32/1000000,X32/1000)</f>
        <v>0.2314</v>
      </c>
      <c r="Z32" s="181"/>
      <c r="AA32" s="80" t="s">
        <v>347</v>
      </c>
      <c r="AB32" s="65">
        <f>BH32</f>
        <v>154932</v>
      </c>
      <c r="AC32" s="65">
        <v>152740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156"/>
      <c r="BB32" s="156"/>
      <c r="BC32" s="156"/>
      <c r="BD32" s="156"/>
      <c r="BE32" s="156"/>
      <c r="BF32" s="156"/>
      <c r="BG32" s="156"/>
      <c r="BH32" s="156">
        <v>154932</v>
      </c>
      <c r="BI32" s="65"/>
      <c r="BJ32" s="4" t="s">
        <v>347</v>
      </c>
      <c r="BK32" s="6" t="s">
        <v>348</v>
      </c>
      <c r="BL32" s="4">
        <v>0</v>
      </c>
      <c r="BM32" s="4" t="s">
        <v>167</v>
      </c>
      <c r="BN32" s="4" t="s">
        <v>143</v>
      </c>
      <c r="BO32" s="4">
        <v>33</v>
      </c>
      <c r="BP32" s="4">
        <v>33</v>
      </c>
      <c r="BQ32" s="4">
        <v>400</v>
      </c>
      <c r="BR32" s="4">
        <v>400</v>
      </c>
      <c r="BS32" s="4">
        <v>1</v>
      </c>
      <c r="BT32" s="4">
        <v>1</v>
      </c>
      <c r="BU32" s="3">
        <f>(BP32/BO32)*(BR32/BQ32)</f>
        <v>1</v>
      </c>
      <c r="BV32" s="3">
        <f>BS32*BT32*BU32</f>
        <v>1</v>
      </c>
      <c r="BW32" s="140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2"/>
      <c r="DE32" s="2"/>
      <c r="DF32" s="2"/>
      <c r="DG32" s="2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2"/>
    </row>
    <row r="33" spans="1:142" s="15" customFormat="1" ht="9.75" customHeight="1">
      <c r="A33" s="368"/>
      <c r="B33" s="372"/>
      <c r="C33" s="372"/>
      <c r="D33" s="372"/>
      <c r="E33" s="284"/>
      <c r="F33" s="284"/>
      <c r="G33" s="366"/>
      <c r="H33" s="284"/>
      <c r="I33" s="284"/>
      <c r="J33" s="68"/>
      <c r="K33" s="68"/>
      <c r="L33" s="68"/>
      <c r="M33" s="173"/>
      <c r="N33" s="30">
        <v>22</v>
      </c>
      <c r="O33" s="70" t="s">
        <v>349</v>
      </c>
      <c r="P33" s="73">
        <v>4864799</v>
      </c>
      <c r="Q33" s="30">
        <v>0</v>
      </c>
      <c r="R33" s="65" t="s">
        <v>685</v>
      </c>
      <c r="S33" s="60" t="s">
        <v>725</v>
      </c>
      <c r="T33" s="65">
        <v>100</v>
      </c>
      <c r="U33" s="30">
        <v>250912</v>
      </c>
      <c r="V33" s="30">
        <v>243971</v>
      </c>
      <c r="W33" s="65">
        <f>U33-V33</f>
        <v>6941</v>
      </c>
      <c r="X33" s="65">
        <f>T33*W33</f>
        <v>694100</v>
      </c>
      <c r="Y33" s="97">
        <f>IF(S33="Kvarh(Lag)",X33/1000000,X33/1000)</f>
        <v>0.6941</v>
      </c>
      <c r="Z33" s="181"/>
      <c r="AA33" s="80" t="s">
        <v>349</v>
      </c>
      <c r="AB33" s="65">
        <f>BH33</f>
        <v>206384</v>
      </c>
      <c r="AC33" s="65">
        <v>202137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156"/>
      <c r="BA33" s="65"/>
      <c r="BB33" s="65"/>
      <c r="BC33" s="65"/>
      <c r="BD33" s="65"/>
      <c r="BE33" s="65"/>
      <c r="BF33" s="65"/>
      <c r="BG33" s="65"/>
      <c r="BH33" s="65">
        <v>206384</v>
      </c>
      <c r="BI33" s="65"/>
      <c r="BJ33" s="4" t="s">
        <v>349</v>
      </c>
      <c r="BK33" s="6" t="s">
        <v>350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8"/>
      <c r="B34" s="373"/>
      <c r="C34" s="372"/>
      <c r="D34" s="372"/>
      <c r="E34" s="284"/>
      <c r="F34" s="284"/>
      <c r="G34" s="375"/>
      <c r="H34" s="284"/>
      <c r="I34" s="284"/>
      <c r="J34" s="68"/>
      <c r="K34" s="68"/>
      <c r="L34" s="68"/>
      <c r="M34" s="173"/>
      <c r="N34" s="30">
        <v>23</v>
      </c>
      <c r="O34" s="70" t="s">
        <v>81</v>
      </c>
      <c r="P34" s="73">
        <v>4864888</v>
      </c>
      <c r="Q34" s="30">
        <v>0</v>
      </c>
      <c r="R34" s="65" t="s">
        <v>685</v>
      </c>
      <c r="S34" s="60" t="s">
        <v>725</v>
      </c>
      <c r="T34" s="65">
        <v>1000</v>
      </c>
      <c r="U34" s="30">
        <v>33775</v>
      </c>
      <c r="V34" s="30">
        <v>32553</v>
      </c>
      <c r="W34" s="65">
        <f>U34-V34</f>
        <v>1222</v>
      </c>
      <c r="X34" s="65">
        <f>T34*W34</f>
        <v>1222000</v>
      </c>
      <c r="Y34" s="97">
        <f>IF(S34="Kvarh(Lag)",X34/1000000,X34/1000)</f>
        <v>1.222</v>
      </c>
      <c r="Z34" s="97"/>
      <c r="AA34" s="80" t="s">
        <v>81</v>
      </c>
      <c r="AB34" s="65">
        <f>BH34</f>
        <v>520761</v>
      </c>
      <c r="AC34" s="65">
        <v>507111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156"/>
      <c r="AZ34" s="65"/>
      <c r="BA34" s="65"/>
      <c r="BB34" s="65"/>
      <c r="BC34" s="65"/>
      <c r="BD34" s="65"/>
      <c r="BE34" s="65"/>
      <c r="BF34" s="65"/>
      <c r="BG34" s="65"/>
      <c r="BH34" s="65">
        <v>520761</v>
      </c>
      <c r="BI34" s="65"/>
      <c r="BJ34" s="4" t="s">
        <v>81</v>
      </c>
      <c r="BK34" s="6" t="s">
        <v>474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800</v>
      </c>
      <c r="BR34" s="4">
        <v>800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12.75" customHeight="1">
      <c r="A35" s="374"/>
      <c r="B35" s="362"/>
      <c r="C35" s="358"/>
      <c r="D35" s="358"/>
      <c r="E35" s="358"/>
      <c r="F35" s="358"/>
      <c r="G35" s="375"/>
      <c r="H35" s="358"/>
      <c r="I35" s="359"/>
      <c r="J35" s="359"/>
      <c r="K35" s="359"/>
      <c r="L35" s="359"/>
      <c r="M35" s="360"/>
      <c r="N35" s="30"/>
      <c r="O35" s="150" t="s">
        <v>60</v>
      </c>
      <c r="P35" s="73"/>
      <c r="Q35" s="30"/>
      <c r="R35" s="65"/>
      <c r="S35" s="65"/>
      <c r="T35" s="65"/>
      <c r="U35" s="30"/>
      <c r="V35" s="30"/>
      <c r="W35" s="65"/>
      <c r="X35" s="65"/>
      <c r="Y35" s="71"/>
      <c r="Z35" s="181"/>
      <c r="AA35" s="95" t="s">
        <v>60</v>
      </c>
      <c r="AB35" s="65"/>
      <c r="AC35" s="65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85" t="s">
        <v>60</v>
      </c>
      <c r="BK35" s="73"/>
      <c r="BL35" s="65"/>
      <c r="BM35" s="65"/>
      <c r="BN35" s="65"/>
      <c r="BO35" s="65"/>
      <c r="BP35" s="65"/>
      <c r="BQ35" s="65"/>
      <c r="BR35" s="65"/>
      <c r="BS35" s="65"/>
      <c r="BT35" s="65"/>
      <c r="BU35" s="30"/>
      <c r="BV35" s="30"/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9.75" customHeight="1">
      <c r="A36" s="376"/>
      <c r="B36" s="369"/>
      <c r="C36" s="369"/>
      <c r="D36" s="377"/>
      <c r="E36" s="358"/>
      <c r="F36" s="358"/>
      <c r="G36" s="378"/>
      <c r="H36" s="358"/>
      <c r="I36" s="68"/>
      <c r="J36" s="68"/>
      <c r="K36" s="68"/>
      <c r="L36" s="68"/>
      <c r="M36" s="173"/>
      <c r="N36" s="30">
        <v>24</v>
      </c>
      <c r="O36" s="70" t="s">
        <v>318</v>
      </c>
      <c r="P36" s="73">
        <v>4865057</v>
      </c>
      <c r="Q36" s="30" t="e">
        <v>#REF!</v>
      </c>
      <c r="R36" s="65" t="s">
        <v>685</v>
      </c>
      <c r="S36" s="60" t="s">
        <v>725</v>
      </c>
      <c r="T36" s="65">
        <v>50</v>
      </c>
      <c r="U36" s="30">
        <v>2217</v>
      </c>
      <c r="V36" s="30">
        <v>2144</v>
      </c>
      <c r="W36" s="65">
        <f>U36-V36</f>
        <v>73</v>
      </c>
      <c r="X36" s="65">
        <f>T36*W36</f>
        <v>3650</v>
      </c>
      <c r="Y36" s="97">
        <f>IF(S36="Kvarh(Lag)",X36/1000000,X36/1000)</f>
        <v>0.00365</v>
      </c>
      <c r="Z36" s="65"/>
      <c r="AA36" s="70" t="s">
        <v>318</v>
      </c>
      <c r="AB36" s="65">
        <f>BH36</f>
        <v>1157253</v>
      </c>
      <c r="AC36" s="3">
        <v>1105546</v>
      </c>
      <c r="AD36" s="3"/>
      <c r="AE36" s="3"/>
      <c r="AF36" s="3"/>
      <c r="AG36" s="3"/>
      <c r="AH36" s="3"/>
      <c r="AI36" s="3"/>
      <c r="AJ36" s="3"/>
      <c r="AK36" s="3"/>
      <c r="AL36" s="4"/>
      <c r="AM36" s="4"/>
      <c r="AN36" s="2"/>
      <c r="AO36" s="2"/>
      <c r="AP36" s="2"/>
      <c r="AQ36" s="2"/>
      <c r="AR36" s="7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65">
        <v>1157253</v>
      </c>
      <c r="BI36" s="4"/>
      <c r="BJ36" s="65" t="s">
        <v>318</v>
      </c>
      <c r="BK36" s="73" t="s">
        <v>573</v>
      </c>
      <c r="BL36" s="65"/>
      <c r="BM36" s="65" t="s">
        <v>167</v>
      </c>
      <c r="BN36" s="65" t="s">
        <v>143</v>
      </c>
      <c r="BO36" s="65">
        <v>220</v>
      </c>
      <c r="BP36" s="65">
        <v>220</v>
      </c>
      <c r="BQ36" s="65">
        <v>400</v>
      </c>
      <c r="BR36" s="65">
        <v>400</v>
      </c>
      <c r="BS36" s="65">
        <v>1</v>
      </c>
      <c r="BT36" s="65">
        <v>0.05</v>
      </c>
      <c r="BU36" s="30">
        <f>(BP36/BO36)*(BR36/BQ36)</f>
        <v>1</v>
      </c>
      <c r="BV36" s="30">
        <f>BU36*BS36*BT36</f>
        <v>0.05</v>
      </c>
      <c r="BW36" s="15" t="s">
        <v>568</v>
      </c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9"/>
      <c r="B37" s="362"/>
      <c r="C37" s="358"/>
      <c r="D37" s="358"/>
      <c r="E37" s="358"/>
      <c r="F37" s="358"/>
      <c r="G37" s="380"/>
      <c r="H37" s="358"/>
      <c r="I37" s="359"/>
      <c r="J37" s="359"/>
      <c r="K37" s="359"/>
      <c r="L37" s="359"/>
      <c r="M37" s="360"/>
      <c r="N37" s="30">
        <v>25</v>
      </c>
      <c r="O37" s="70" t="s">
        <v>319</v>
      </c>
      <c r="P37" s="73">
        <v>4865058</v>
      </c>
      <c r="Q37" s="30" t="e">
        <v>#REF!</v>
      </c>
      <c r="R37" s="65" t="s">
        <v>685</v>
      </c>
      <c r="S37" s="60" t="s">
        <v>725</v>
      </c>
      <c r="T37" s="65">
        <v>50</v>
      </c>
      <c r="U37" s="30">
        <v>161</v>
      </c>
      <c r="V37" s="30">
        <v>160</v>
      </c>
      <c r="W37" s="65">
        <f>U37-V37</f>
        <v>1</v>
      </c>
      <c r="X37" s="65">
        <f>T37*W37</f>
        <v>50</v>
      </c>
      <c r="Y37" s="97">
        <f>IF(S37="Kvarh(Lag)",X37/1000000,X37/1000)</f>
        <v>5E-05</v>
      </c>
      <c r="Z37" s="65"/>
      <c r="AA37" s="70" t="s">
        <v>319</v>
      </c>
      <c r="AB37" s="65">
        <f>BH37</f>
        <v>909132</v>
      </c>
      <c r="AC37" s="3">
        <v>906500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909132</v>
      </c>
      <c r="BI37" s="4"/>
      <c r="BJ37" s="65" t="s">
        <v>319</v>
      </c>
      <c r="BK37" s="73" t="s">
        <v>574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568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81"/>
      <c r="B38" s="72"/>
      <c r="C38" s="72"/>
      <c r="D38" s="72"/>
      <c r="E38" s="72"/>
      <c r="F38" s="72"/>
      <c r="G38" s="382"/>
      <c r="H38" s="39"/>
      <c r="I38" s="68"/>
      <c r="J38" s="68"/>
      <c r="K38" s="68"/>
      <c r="L38" s="68"/>
      <c r="M38" s="173"/>
      <c r="N38" s="30">
        <v>26</v>
      </c>
      <c r="O38" s="70" t="s">
        <v>699</v>
      </c>
      <c r="P38" s="73">
        <v>4864889</v>
      </c>
      <c r="Q38" s="30" t="e">
        <v>#REF!</v>
      </c>
      <c r="R38" s="65" t="s">
        <v>685</v>
      </c>
      <c r="S38" s="60" t="s">
        <v>725</v>
      </c>
      <c r="T38" s="65">
        <v>1000</v>
      </c>
      <c r="U38" s="30">
        <v>6761</v>
      </c>
      <c r="V38" s="30">
        <v>6750</v>
      </c>
      <c r="W38" s="65">
        <f>U38-V38</f>
        <v>11</v>
      </c>
      <c r="X38" s="65">
        <f>T38*W38</f>
        <v>11000</v>
      </c>
      <c r="Y38" s="97">
        <f>IF(S38="Kvarh(Lag)",X38/1000000,X38/1000)</f>
        <v>0.011</v>
      </c>
      <c r="Z38" s="231"/>
      <c r="AA38" s="70" t="s">
        <v>557</v>
      </c>
      <c r="AB38" s="65">
        <f>BH38</f>
        <v>32779.3</v>
      </c>
      <c r="AC38" s="3">
        <v>32301.3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>
        <v>32779.3</v>
      </c>
      <c r="BI38" s="4"/>
      <c r="BJ38" s="65" t="s">
        <v>557</v>
      </c>
      <c r="BK38" s="73" t="s">
        <v>558</v>
      </c>
      <c r="BL38" s="65"/>
      <c r="BM38" s="65" t="s">
        <v>167</v>
      </c>
      <c r="BN38" s="65" t="s">
        <v>143</v>
      </c>
      <c r="BO38" s="65">
        <v>33</v>
      </c>
      <c r="BP38" s="65">
        <v>33</v>
      </c>
      <c r="BQ38" s="65">
        <v>300</v>
      </c>
      <c r="BR38" s="65">
        <v>800</v>
      </c>
      <c r="BS38" s="65">
        <v>1</v>
      </c>
      <c r="BT38" s="65">
        <v>1</v>
      </c>
      <c r="BU38" s="30">
        <f>(BP38/BO38)*(BR38/BQ38)</f>
        <v>2.6666666666666665</v>
      </c>
      <c r="BV38" s="109">
        <f>BU38*BS38*BT38</f>
        <v>2.6666666666666665</v>
      </c>
      <c r="BW38" s="240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105"/>
      <c r="B39" s="369"/>
      <c r="C39" s="72"/>
      <c r="D39" s="72"/>
      <c r="E39" s="72"/>
      <c r="F39" s="257"/>
      <c r="G39" s="383"/>
      <c r="H39" s="362"/>
      <c r="I39" s="68"/>
      <c r="J39" s="68"/>
      <c r="K39" s="68"/>
      <c r="L39" s="68"/>
      <c r="M39" s="173"/>
      <c r="N39" s="30">
        <v>26</v>
      </c>
      <c r="O39" s="70" t="s">
        <v>51</v>
      </c>
      <c r="P39" s="73">
        <v>4864800</v>
      </c>
      <c r="Q39" s="30" t="e">
        <v>#REF!</v>
      </c>
      <c r="R39" s="65" t="s">
        <v>685</v>
      </c>
      <c r="S39" s="60" t="s">
        <v>725</v>
      </c>
      <c r="T39" s="65">
        <v>100</v>
      </c>
      <c r="U39" s="30">
        <v>72830</v>
      </c>
      <c r="V39" s="30">
        <v>72724</v>
      </c>
      <c r="W39" s="65">
        <f>U39-V39</f>
        <v>106</v>
      </c>
      <c r="X39" s="65">
        <f>T39*W39</f>
        <v>10600</v>
      </c>
      <c r="Y39" s="97">
        <f>IF(S39="Kvarh(Lag)",X39/1000000,X39/1000)</f>
        <v>0.0106</v>
      </c>
      <c r="Z39" s="231"/>
      <c r="AA39" s="70" t="s">
        <v>675</v>
      </c>
      <c r="AB39" s="65">
        <f>BH39</f>
        <v>60.1</v>
      </c>
      <c r="AC39" s="3">
        <v>32.8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60.1</v>
      </c>
      <c r="BI39" s="4"/>
      <c r="BJ39" s="65" t="s">
        <v>675</v>
      </c>
      <c r="BK39" s="73" t="s">
        <v>676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400</v>
      </c>
      <c r="BS39" s="65">
        <v>1</v>
      </c>
      <c r="BT39" s="65">
        <v>1</v>
      </c>
      <c r="BU39" s="30">
        <f>(BP39/BO39)*(BR39/BQ39)</f>
        <v>1.3333333333333333</v>
      </c>
      <c r="BV39" s="109">
        <f>BU39*BS39*BT39</f>
        <v>1.3333333333333333</v>
      </c>
      <c r="BW39" s="240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384"/>
      <c r="B40" s="72"/>
      <c r="C40" s="72"/>
      <c r="D40" s="72"/>
      <c r="E40" s="72"/>
      <c r="F40" s="72"/>
      <c r="G40" s="385"/>
      <c r="H40" s="257"/>
      <c r="I40" s="68"/>
      <c r="J40" s="68"/>
      <c r="K40" s="68"/>
      <c r="L40" s="68"/>
      <c r="M40" s="173"/>
      <c r="N40" s="30"/>
      <c r="O40" s="104" t="s">
        <v>64</v>
      </c>
      <c r="P40" s="73"/>
      <c r="Q40" s="30"/>
      <c r="R40" s="30"/>
      <c r="S40" s="30"/>
      <c r="T40" s="65"/>
      <c r="U40" s="30"/>
      <c r="V40" s="30" t="s">
        <v>831</v>
      </c>
      <c r="W40" s="65"/>
      <c r="X40" s="65"/>
      <c r="Y40" s="71"/>
      <c r="Z40" s="179"/>
      <c r="AA40" s="7" t="s">
        <v>64</v>
      </c>
      <c r="AB40" s="65"/>
      <c r="AC40" s="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2"/>
      <c r="AQ40" s="2"/>
      <c r="AR40" s="2"/>
      <c r="AS40" s="7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2" t="s">
        <v>64</v>
      </c>
      <c r="BK40" s="6"/>
      <c r="BL40" s="4"/>
      <c r="BM40" s="4"/>
      <c r="BN40" s="4"/>
      <c r="BO40" s="4"/>
      <c r="BP40" s="4"/>
      <c r="BQ40" s="4"/>
      <c r="BR40" s="4"/>
      <c r="BS40" s="4"/>
      <c r="BT40" s="4"/>
      <c r="BU40" s="3"/>
      <c r="BV40" s="3"/>
      <c r="BW40" s="140"/>
      <c r="BX40" s="4"/>
      <c r="BY40" s="12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F40" s="7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s="15" customFormat="1" ht="9.75" customHeight="1">
      <c r="A41" s="259"/>
      <c r="B41" s="386"/>
      <c r="C41" s="372"/>
      <c r="D41" s="372"/>
      <c r="E41" s="358"/>
      <c r="F41" s="358"/>
      <c r="G41" s="387"/>
      <c r="H41" s="359"/>
      <c r="I41" s="388"/>
      <c r="J41" s="389"/>
      <c r="K41" s="359"/>
      <c r="L41" s="359"/>
      <c r="M41" s="360"/>
      <c r="N41" s="30">
        <v>27</v>
      </c>
      <c r="O41" s="70" t="s">
        <v>351</v>
      </c>
      <c r="P41" s="73">
        <v>4865054</v>
      </c>
      <c r="Q41" s="30">
        <v>0</v>
      </c>
      <c r="R41" s="65" t="s">
        <v>685</v>
      </c>
      <c r="S41" s="60" t="s">
        <v>725</v>
      </c>
      <c r="T41" s="65">
        <v>1000</v>
      </c>
      <c r="U41" s="30">
        <v>62385</v>
      </c>
      <c r="V41" s="30">
        <v>62385</v>
      </c>
      <c r="W41" s="65">
        <f>U41-V41</f>
        <v>0</v>
      </c>
      <c r="X41" s="65">
        <f>T41*W41</f>
        <v>0</v>
      </c>
      <c r="Y41" s="97">
        <f>IF(S41="Kvarh(Lag)",X41/1000000,X41/1000)</f>
        <v>0</v>
      </c>
      <c r="Z41" s="181"/>
      <c r="AA41" s="2" t="s">
        <v>351</v>
      </c>
      <c r="AB41" s="65">
        <f>BH41</f>
        <v>191590</v>
      </c>
      <c r="AC41" s="3">
        <v>191590</v>
      </c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3"/>
      <c r="AO41" s="2"/>
      <c r="AP41" s="2"/>
      <c r="AQ41" s="2"/>
      <c r="AR41" s="2"/>
      <c r="AS41" s="2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>
        <v>191590</v>
      </c>
      <c r="BI41" s="4"/>
      <c r="BJ41" s="4" t="s">
        <v>351</v>
      </c>
      <c r="BK41" s="6" t="s">
        <v>619</v>
      </c>
      <c r="BL41" s="4">
        <v>0</v>
      </c>
      <c r="BM41" s="4" t="s">
        <v>167</v>
      </c>
      <c r="BN41" s="4" t="s">
        <v>143</v>
      </c>
      <c r="BO41" s="4">
        <v>66</v>
      </c>
      <c r="BP41" s="4">
        <v>66</v>
      </c>
      <c r="BQ41" s="4">
        <v>1000</v>
      </c>
      <c r="BR41" s="4">
        <v>1000</v>
      </c>
      <c r="BS41" s="4">
        <v>1</v>
      </c>
      <c r="BT41" s="4">
        <v>1</v>
      </c>
      <c r="BU41" s="3">
        <f>(BP41/BO41)*(BR41/BQ41)</f>
        <v>1</v>
      </c>
      <c r="BV41" s="3">
        <f>BS41*BT41*BU41</f>
        <v>1</v>
      </c>
      <c r="BW41" s="140" t="s">
        <v>620</v>
      </c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9"/>
      <c r="B42" s="372"/>
      <c r="C42" s="372"/>
      <c r="D42" s="372"/>
      <c r="E42" s="138"/>
      <c r="F42" s="28"/>
      <c r="G42" s="385"/>
      <c r="H42" s="153"/>
      <c r="I42" s="68"/>
      <c r="J42" s="68"/>
      <c r="K42" s="68"/>
      <c r="L42" s="68"/>
      <c r="M42" s="173"/>
      <c r="N42" s="30">
        <v>28</v>
      </c>
      <c r="O42" s="70" t="s">
        <v>55</v>
      </c>
      <c r="P42" s="73">
        <v>4865055</v>
      </c>
      <c r="Q42" s="30">
        <v>0</v>
      </c>
      <c r="R42" s="65" t="s">
        <v>685</v>
      </c>
      <c r="S42" s="60" t="s">
        <v>725</v>
      </c>
      <c r="T42" s="65">
        <v>1000</v>
      </c>
      <c r="U42" s="30">
        <v>64098</v>
      </c>
      <c r="V42" s="30">
        <v>61200</v>
      </c>
      <c r="W42" s="65">
        <f>U42-V42</f>
        <v>2898</v>
      </c>
      <c r="X42" s="65">
        <f>T42*W42</f>
        <v>2898000</v>
      </c>
      <c r="Y42" s="97">
        <f>IF(S42="Kvarh(Lag)",X42/1000000,X42/1000)</f>
        <v>2.898</v>
      </c>
      <c r="Z42" s="181"/>
      <c r="AA42" s="2" t="s">
        <v>552</v>
      </c>
      <c r="AB42" s="65">
        <f>BH42</f>
        <v>311012</v>
      </c>
      <c r="AC42" s="3">
        <v>291217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311012</v>
      </c>
      <c r="BI42" s="4"/>
      <c r="BJ42" s="4" t="s">
        <v>552</v>
      </c>
      <c r="BK42" s="6" t="s">
        <v>352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/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390"/>
      <c r="B43" s="359"/>
      <c r="C43" s="359"/>
      <c r="D43" s="359"/>
      <c r="E43" s="359"/>
      <c r="F43" s="359"/>
      <c r="G43" s="191"/>
      <c r="H43" s="359"/>
      <c r="I43" s="359"/>
      <c r="J43" s="359"/>
      <c r="K43" s="359"/>
      <c r="L43" s="359"/>
      <c r="M43" s="360"/>
      <c r="N43" s="30"/>
      <c r="O43" s="104" t="s">
        <v>144</v>
      </c>
      <c r="P43" s="73"/>
      <c r="Q43" s="30"/>
      <c r="R43" s="30"/>
      <c r="S43" s="30"/>
      <c r="T43" s="65"/>
      <c r="U43" s="30"/>
      <c r="V43" s="30"/>
      <c r="W43" s="65"/>
      <c r="X43" s="65"/>
      <c r="Y43" s="71"/>
      <c r="Z43" s="179"/>
      <c r="AA43" s="7" t="s">
        <v>144</v>
      </c>
      <c r="AB43" s="65"/>
      <c r="AC43" s="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2"/>
      <c r="AQ43" s="2"/>
      <c r="AR43" s="2"/>
      <c r="AS43" s="7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2" t="s">
        <v>144</v>
      </c>
      <c r="BK43" s="6"/>
      <c r="BL43" s="4"/>
      <c r="BM43" s="4"/>
      <c r="BN43" s="4"/>
      <c r="BO43" s="4"/>
      <c r="BP43" s="4"/>
      <c r="BQ43" s="4"/>
      <c r="BR43" s="4"/>
      <c r="BS43" s="4"/>
      <c r="BT43" s="4"/>
      <c r="BU43" s="3"/>
      <c r="BV43" s="3"/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91"/>
      <c r="B44" s="132"/>
      <c r="C44" s="132"/>
      <c r="D44" s="267"/>
      <c r="E44" s="267"/>
      <c r="F44" s="267"/>
      <c r="G44" s="267"/>
      <c r="H44" s="392"/>
      <c r="I44" s="267"/>
      <c r="J44" s="267"/>
      <c r="K44" s="132"/>
      <c r="L44" s="68"/>
      <c r="M44" s="173"/>
      <c r="N44" s="30">
        <v>29</v>
      </c>
      <c r="O44" s="70" t="s">
        <v>198</v>
      </c>
      <c r="P44" s="73">
        <v>4865056</v>
      </c>
      <c r="Q44" s="30">
        <v>0</v>
      </c>
      <c r="R44" s="65" t="s">
        <v>685</v>
      </c>
      <c r="S44" s="60" t="s">
        <v>725</v>
      </c>
      <c r="T44" s="65">
        <v>1000</v>
      </c>
      <c r="U44" s="30">
        <v>54487</v>
      </c>
      <c r="V44" s="30">
        <v>51184</v>
      </c>
      <c r="W44" s="65">
        <f>U44-V44</f>
        <v>3303</v>
      </c>
      <c r="X44" s="65">
        <f>T44*W44</f>
        <v>3303000</v>
      </c>
      <c r="Y44" s="97">
        <f>IF(S44="Kvarh(Lag)",X44/1000000,X44/1000)</f>
        <v>3.303</v>
      </c>
      <c r="Z44" s="181"/>
      <c r="AA44" s="2" t="s">
        <v>198</v>
      </c>
      <c r="AB44" s="65">
        <f>BH44</f>
        <v>321992</v>
      </c>
      <c r="AC44" s="3">
        <v>313042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2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>
        <v>321992</v>
      </c>
      <c r="BI44" s="4"/>
      <c r="BJ44" s="4" t="s">
        <v>198</v>
      </c>
      <c r="BK44" s="6" t="s">
        <v>353</v>
      </c>
      <c r="BL44" s="4">
        <v>0</v>
      </c>
      <c r="BM44" s="4" t="s">
        <v>167</v>
      </c>
      <c r="BN44" s="4" t="s">
        <v>143</v>
      </c>
      <c r="BO44" s="4">
        <v>66</v>
      </c>
      <c r="BP44" s="4">
        <v>66</v>
      </c>
      <c r="BQ44" s="4">
        <v>1000</v>
      </c>
      <c r="BR44" s="4">
        <v>1000</v>
      </c>
      <c r="BS44" s="4">
        <v>1</v>
      </c>
      <c r="BT44" s="4">
        <v>1</v>
      </c>
      <c r="BU44" s="3">
        <f>(BP44/BO44)*(BR44/BQ44)</f>
        <v>1</v>
      </c>
      <c r="BV44" s="3">
        <f>BS44*BT44*BU44</f>
        <v>1</v>
      </c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93"/>
      <c r="B45" s="132"/>
      <c r="C45" s="132"/>
      <c r="D45" s="132"/>
      <c r="E45" s="132"/>
      <c r="F45" s="132"/>
      <c r="G45" s="394"/>
      <c r="H45" s="394"/>
      <c r="I45" s="394"/>
      <c r="J45" s="394"/>
      <c r="K45" s="394"/>
      <c r="L45" s="68"/>
      <c r="M45" s="173"/>
      <c r="N45" s="30"/>
      <c r="O45" s="104" t="s">
        <v>493</v>
      </c>
      <c r="P45" s="73"/>
      <c r="Q45" s="30"/>
      <c r="R45" s="30"/>
      <c r="S45" s="30"/>
      <c r="T45" s="65"/>
      <c r="U45" s="30"/>
      <c r="V45" s="30"/>
      <c r="W45" s="65"/>
      <c r="X45" s="30"/>
      <c r="Y45" s="71"/>
      <c r="Z45" s="179"/>
      <c r="AA45" s="7" t="s">
        <v>493</v>
      </c>
      <c r="AB45" s="6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7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2" t="s">
        <v>493</v>
      </c>
      <c r="BK45" s="6"/>
      <c r="BL45" s="4"/>
      <c r="BM45" s="4"/>
      <c r="BN45" s="4"/>
      <c r="BO45" s="4"/>
      <c r="BP45" s="4"/>
      <c r="BQ45" s="4"/>
      <c r="BR45" s="4"/>
      <c r="BS45" s="4"/>
      <c r="BT45" s="4"/>
      <c r="BU45" s="3"/>
      <c r="BV45" s="3"/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5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7"/>
      <c r="M46" s="360"/>
      <c r="N46" s="30">
        <v>30</v>
      </c>
      <c r="O46" s="70" t="s">
        <v>694</v>
      </c>
      <c r="P46" s="73">
        <v>4864954</v>
      </c>
      <c r="Q46" s="30">
        <v>0</v>
      </c>
      <c r="R46" s="65" t="s">
        <v>685</v>
      </c>
      <c r="S46" s="60" t="s">
        <v>725</v>
      </c>
      <c r="T46" s="65">
        <v>-1000</v>
      </c>
      <c r="U46" s="30">
        <v>19721</v>
      </c>
      <c r="V46" s="30">
        <v>19064</v>
      </c>
      <c r="W46" s="65">
        <f>U46-V46</f>
        <v>657</v>
      </c>
      <c r="X46" s="65">
        <f>T46*W46</f>
        <v>-657000</v>
      </c>
      <c r="Y46" s="97">
        <f>IF(S46="Kvarh(Lag)",X46/1000000,X46/1000)</f>
        <v>-0.657</v>
      </c>
      <c r="Z46" s="181"/>
      <c r="AA46" s="2" t="s">
        <v>494</v>
      </c>
      <c r="AB46" s="65">
        <f aca="true" t="shared" si="0" ref="AB46:AB51">BH46</f>
        <v>244175</v>
      </c>
      <c r="AC46" s="3">
        <v>235997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2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2"/>
      <c r="BH46" s="4">
        <v>244175</v>
      </c>
      <c r="BI46" s="4"/>
      <c r="BJ46" s="4" t="s">
        <v>494</v>
      </c>
      <c r="BK46" s="6" t="s">
        <v>498</v>
      </c>
      <c r="BL46" s="4">
        <v>0</v>
      </c>
      <c r="BM46" s="4" t="s">
        <v>167</v>
      </c>
      <c r="BN46" s="4" t="s">
        <v>143</v>
      </c>
      <c r="BO46" s="4">
        <v>66</v>
      </c>
      <c r="BP46" s="4">
        <v>66</v>
      </c>
      <c r="BQ46" s="4">
        <v>800</v>
      </c>
      <c r="BR46" s="4">
        <v>800</v>
      </c>
      <c r="BS46" s="4">
        <v>1</v>
      </c>
      <c r="BT46" s="4">
        <v>1</v>
      </c>
      <c r="BU46" s="3">
        <f aca="true" t="shared" si="1" ref="BU46:BU51">(BP46/BO46)*(BR46/BQ46)</f>
        <v>1</v>
      </c>
      <c r="BV46" s="3">
        <f aca="true" t="shared" si="2" ref="BV46:BV51">BS46*BT46*BU46</f>
        <v>1</v>
      </c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8"/>
      <c r="B47" s="228"/>
      <c r="C47" s="228"/>
      <c r="D47" s="228"/>
      <c r="E47" s="228"/>
      <c r="F47" s="362" t="s">
        <v>294</v>
      </c>
      <c r="G47" s="363">
        <f>SUM(G30:G45)</f>
        <v>54.643440098796916</v>
      </c>
      <c r="H47" s="362" t="s">
        <v>774</v>
      </c>
      <c r="I47" s="228"/>
      <c r="J47" s="228"/>
      <c r="K47" s="228"/>
      <c r="L47" s="68"/>
      <c r="M47" s="173"/>
      <c r="N47" s="30">
        <v>31</v>
      </c>
      <c r="O47" s="70" t="s">
        <v>695</v>
      </c>
      <c r="P47" s="73">
        <v>4864955</v>
      </c>
      <c r="Q47" s="30">
        <v>0</v>
      </c>
      <c r="R47" s="65" t="s">
        <v>685</v>
      </c>
      <c r="S47" s="60" t="s">
        <v>725</v>
      </c>
      <c r="T47" s="65">
        <v>-1000</v>
      </c>
      <c r="U47" s="30">
        <v>21647</v>
      </c>
      <c r="V47" s="30">
        <v>20974</v>
      </c>
      <c r="W47" s="65">
        <f>U47-V47</f>
        <v>673</v>
      </c>
      <c r="X47" s="65">
        <f>T47*W47</f>
        <v>-673000</v>
      </c>
      <c r="Y47" s="97">
        <f>IF(S47="Kvarh(Lag)",X47/1000000,X47/1000)</f>
        <v>-0.673</v>
      </c>
      <c r="Z47" s="181"/>
      <c r="AA47" s="2" t="s">
        <v>495</v>
      </c>
      <c r="AB47" s="65">
        <f t="shared" si="0"/>
        <v>248135</v>
      </c>
      <c r="AC47" s="3">
        <v>239697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>
        <v>248135</v>
      </c>
      <c r="BI47" s="4"/>
      <c r="BJ47" s="4" t="s">
        <v>495</v>
      </c>
      <c r="BK47" s="6" t="s">
        <v>499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t="shared" si="1"/>
        <v>1</v>
      </c>
      <c r="BV47" s="3">
        <f t="shared" si="2"/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68"/>
      <c r="M48" s="173"/>
      <c r="N48" s="30"/>
      <c r="O48" s="150" t="s">
        <v>108</v>
      </c>
      <c r="P48" s="73"/>
      <c r="Q48" s="30"/>
      <c r="R48" s="65"/>
      <c r="S48" s="65"/>
      <c r="T48" s="65"/>
      <c r="U48" s="30"/>
      <c r="V48" s="30"/>
      <c r="W48" s="65"/>
      <c r="X48" s="65"/>
      <c r="Y48" s="71"/>
      <c r="Z48" s="181"/>
      <c r="AA48" s="2" t="s">
        <v>496</v>
      </c>
      <c r="AB48" s="65">
        <f t="shared" si="0"/>
        <v>10581</v>
      </c>
      <c r="AC48" s="4">
        <v>10580.9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10581</v>
      </c>
      <c r="BI48" s="4"/>
      <c r="BJ48" s="4" t="s">
        <v>496</v>
      </c>
      <c r="BK48" s="6" t="s">
        <v>500</v>
      </c>
      <c r="BL48" s="4">
        <v>0</v>
      </c>
      <c r="BM48" s="4" t="s">
        <v>167</v>
      </c>
      <c r="BN48" s="4" t="s">
        <v>143</v>
      </c>
      <c r="BO48" s="4">
        <v>33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2</v>
      </c>
      <c r="BV48" s="3">
        <f t="shared" si="2"/>
        <v>2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39" customFormat="1" ht="9.75" customHeight="1">
      <c r="A49" s="395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59"/>
      <c r="M49" s="360"/>
      <c r="N49" s="30"/>
      <c r="O49" s="150" t="s">
        <v>104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3"/>
      <c r="AA49" s="41" t="s">
        <v>496</v>
      </c>
      <c r="AB49" s="218">
        <f t="shared" si="0"/>
        <v>3</v>
      </c>
      <c r="AC49" s="42">
        <v>3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41"/>
      <c r="AQ49" s="41"/>
      <c r="AR49" s="41"/>
      <c r="AS49" s="4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>
        <v>3</v>
      </c>
      <c r="BI49" s="42"/>
      <c r="BJ49" s="42" t="s">
        <v>496</v>
      </c>
      <c r="BK49" s="74">
        <v>4864954</v>
      </c>
      <c r="BL49" s="42">
        <v>0</v>
      </c>
      <c r="BM49" s="42" t="s">
        <v>685</v>
      </c>
      <c r="BN49" s="42" t="s">
        <v>91</v>
      </c>
      <c r="BO49" s="42">
        <v>66</v>
      </c>
      <c r="BP49" s="42">
        <v>66</v>
      </c>
      <c r="BQ49" s="42">
        <v>800</v>
      </c>
      <c r="BR49" s="42">
        <v>800</v>
      </c>
      <c r="BS49" s="42">
        <v>1000</v>
      </c>
      <c r="BT49" s="42">
        <v>1</v>
      </c>
      <c r="BU49" s="26">
        <f t="shared" si="1"/>
        <v>1</v>
      </c>
      <c r="BV49" s="26">
        <f t="shared" si="2"/>
        <v>1000</v>
      </c>
      <c r="BW49" s="270"/>
      <c r="BX49" s="42"/>
      <c r="BY49" s="225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F49" s="22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</row>
    <row r="50" spans="1:142" s="15" customFormat="1" ht="1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59"/>
      <c r="M50" s="360"/>
      <c r="N50" s="30"/>
      <c r="O50" s="150" t="s">
        <v>109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2" t="s">
        <v>497</v>
      </c>
      <c r="AB50" s="65">
        <f t="shared" si="0"/>
        <v>16970.7</v>
      </c>
      <c r="AC50" s="4">
        <v>16970.7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"/>
      <c r="AQ50" s="2"/>
      <c r="AR50" s="2"/>
      <c r="AS50" s="2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>
        <v>16970.7</v>
      </c>
      <c r="BI50" s="4"/>
      <c r="BJ50" s="4" t="s">
        <v>497</v>
      </c>
      <c r="BK50" s="6" t="s">
        <v>501</v>
      </c>
      <c r="BL50" s="4">
        <v>0</v>
      </c>
      <c r="BM50" s="4" t="s">
        <v>167</v>
      </c>
      <c r="BN50" s="4" t="s">
        <v>143</v>
      </c>
      <c r="BO50" s="4">
        <v>33</v>
      </c>
      <c r="BP50" s="4">
        <v>66</v>
      </c>
      <c r="BQ50" s="4">
        <v>800</v>
      </c>
      <c r="BR50" s="4">
        <v>800</v>
      </c>
      <c r="BS50" s="4">
        <v>1</v>
      </c>
      <c r="BT50" s="4">
        <v>1</v>
      </c>
      <c r="BU50" s="3">
        <f t="shared" si="1"/>
        <v>2</v>
      </c>
      <c r="BV50" s="3">
        <f t="shared" si="2"/>
        <v>2</v>
      </c>
      <c r="BW50" s="140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s="39" customFormat="1" ht="1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59"/>
      <c r="M51" s="360"/>
      <c r="N51" s="30">
        <v>32</v>
      </c>
      <c r="O51" s="70" t="s">
        <v>196</v>
      </c>
      <c r="P51" s="73">
        <v>4864843</v>
      </c>
      <c r="Q51" s="30">
        <v>0</v>
      </c>
      <c r="R51" s="65" t="s">
        <v>685</v>
      </c>
      <c r="S51" s="60" t="s">
        <v>725</v>
      </c>
      <c r="T51" s="65">
        <v>1000</v>
      </c>
      <c r="U51" s="30">
        <v>21711</v>
      </c>
      <c r="V51" s="30">
        <v>21116</v>
      </c>
      <c r="W51" s="65">
        <f>U51-V51</f>
        <v>595</v>
      </c>
      <c r="X51" s="65">
        <f>T51*W51</f>
        <v>595000</v>
      </c>
      <c r="Y51" s="97">
        <f>IF(S51="Kvarh(Lag)",X51/1000000,X51/1000)</f>
        <v>0.595</v>
      </c>
      <c r="Z51" s="183"/>
      <c r="AA51" s="41" t="s">
        <v>497</v>
      </c>
      <c r="AB51" s="218">
        <f t="shared" si="0"/>
        <v>30</v>
      </c>
      <c r="AC51" s="42">
        <v>30</v>
      </c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41"/>
      <c r="AQ51" s="41"/>
      <c r="AR51" s="41"/>
      <c r="AS51" s="41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>
        <v>30</v>
      </c>
      <c r="BI51" s="42"/>
      <c r="BJ51" s="42" t="s">
        <v>497</v>
      </c>
      <c r="BK51" s="74">
        <v>4864955</v>
      </c>
      <c r="BL51" s="42">
        <v>0</v>
      </c>
      <c r="BM51" s="42" t="s">
        <v>685</v>
      </c>
      <c r="BN51" s="42" t="s">
        <v>91</v>
      </c>
      <c r="BO51" s="42">
        <v>66</v>
      </c>
      <c r="BP51" s="42">
        <v>66</v>
      </c>
      <c r="BQ51" s="42">
        <v>800</v>
      </c>
      <c r="BR51" s="42">
        <v>800</v>
      </c>
      <c r="BS51" s="42">
        <v>1000</v>
      </c>
      <c r="BT51" s="42">
        <v>1</v>
      </c>
      <c r="BU51" s="26">
        <f t="shared" si="1"/>
        <v>1</v>
      </c>
      <c r="BV51" s="26">
        <f t="shared" si="2"/>
        <v>1000</v>
      </c>
      <c r="BW51" s="270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</row>
    <row r="52" spans="1:142" s="15" customFormat="1" ht="9.75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59"/>
      <c r="M52" s="360"/>
      <c r="N52" s="30">
        <v>33</v>
      </c>
      <c r="O52" s="43" t="s">
        <v>356</v>
      </c>
      <c r="P52" s="73">
        <v>4864844</v>
      </c>
      <c r="Q52" s="30">
        <v>0</v>
      </c>
      <c r="R52" s="30" t="s">
        <v>685</v>
      </c>
      <c r="S52" s="60" t="s">
        <v>725</v>
      </c>
      <c r="T52" s="65">
        <v>1000</v>
      </c>
      <c r="U52" s="30">
        <v>16483</v>
      </c>
      <c r="V52" s="30">
        <v>16131</v>
      </c>
      <c r="W52" s="65">
        <f>U52-V52</f>
        <v>352</v>
      </c>
      <c r="X52" s="65">
        <f>T52*W52</f>
        <v>352000</v>
      </c>
      <c r="Y52" s="97">
        <f>IF(S52="Kvarh(Lag)",X52/1000000,X52/1000)</f>
        <v>0.352</v>
      </c>
      <c r="Z52" s="179"/>
      <c r="AA52" s="7" t="s">
        <v>108</v>
      </c>
      <c r="AB52" s="30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 t="s">
        <v>108</v>
      </c>
      <c r="BK52" s="6"/>
      <c r="BL52" s="4"/>
      <c r="BM52" s="4"/>
      <c r="BN52" s="4"/>
      <c r="BO52" s="4"/>
      <c r="BP52" s="4"/>
      <c r="BQ52" s="4"/>
      <c r="BR52" s="4"/>
      <c r="BS52" s="4"/>
      <c r="BT52" s="4"/>
      <c r="BU52" s="3"/>
      <c r="BV52" s="3"/>
      <c r="BW52" s="140"/>
      <c r="BX52" s="4"/>
      <c r="BY52" s="12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F52" s="7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s="15" customFormat="1" ht="9.75" customHeight="1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59"/>
      <c r="M53" s="360"/>
      <c r="N53" s="30"/>
      <c r="O53" s="104" t="s">
        <v>481</v>
      </c>
      <c r="P53" s="73"/>
      <c r="Q53" s="30"/>
      <c r="R53" s="30"/>
      <c r="S53" s="30"/>
      <c r="T53" s="65"/>
      <c r="U53" s="30"/>
      <c r="V53" s="30"/>
      <c r="W53" s="65"/>
      <c r="X53" s="65"/>
      <c r="Y53" s="71"/>
      <c r="Z53" s="232"/>
      <c r="AA53" s="7" t="s">
        <v>104</v>
      </c>
      <c r="AB53" s="30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2" t="s">
        <v>104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5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59"/>
      <c r="M54" s="360"/>
      <c r="N54" s="30">
        <v>34</v>
      </c>
      <c r="O54" s="43" t="s">
        <v>559</v>
      </c>
      <c r="P54" s="73">
        <v>4865169</v>
      </c>
      <c r="Q54" s="30">
        <v>0</v>
      </c>
      <c r="R54" s="30" t="s">
        <v>685</v>
      </c>
      <c r="S54" s="60" t="s">
        <v>725</v>
      </c>
      <c r="T54" s="65">
        <v>1000</v>
      </c>
      <c r="U54" s="30">
        <v>45014</v>
      </c>
      <c r="V54" s="30">
        <v>43801</v>
      </c>
      <c r="W54" s="65">
        <f>U54-V54</f>
        <v>1213</v>
      </c>
      <c r="X54" s="65">
        <f>T54*W54</f>
        <v>1213000</v>
      </c>
      <c r="Y54" s="97">
        <f>IF(S54="Kvarh(Lag)",X54/1000000,X54/1000)</f>
        <v>1.213</v>
      </c>
      <c r="Z54" s="232"/>
      <c r="AA54" s="7" t="s">
        <v>109</v>
      </c>
      <c r="AB54" s="7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109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150" t="s">
        <v>587</v>
      </c>
      <c r="P55" s="73"/>
      <c r="Q55" s="30"/>
      <c r="R55" s="65"/>
      <c r="S55" s="65"/>
      <c r="T55" s="65"/>
      <c r="U55" s="30"/>
      <c r="V55" s="30"/>
      <c r="W55" s="65"/>
      <c r="X55" s="65"/>
      <c r="Y55" s="71"/>
      <c r="Z55" s="233"/>
      <c r="AA55" s="2" t="s">
        <v>196</v>
      </c>
      <c r="AB55" s="65">
        <f>BH55</f>
        <v>59740</v>
      </c>
      <c r="AC55" s="65">
        <v>59382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2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65">
        <v>59740</v>
      </c>
      <c r="BI55" s="4"/>
      <c r="BJ55" s="4" t="s">
        <v>504</v>
      </c>
      <c r="BK55" s="6" t="s">
        <v>355</v>
      </c>
      <c r="BL55" s="4">
        <v>0</v>
      </c>
      <c r="BM55" s="4" t="s">
        <v>141</v>
      </c>
      <c r="BN55" s="4" t="s">
        <v>138</v>
      </c>
      <c r="BO55" s="4">
        <v>33</v>
      </c>
      <c r="BP55" s="4">
        <v>33</v>
      </c>
      <c r="BQ55" s="4">
        <v>800</v>
      </c>
      <c r="BR55" s="4">
        <v>800</v>
      </c>
      <c r="BS55" s="4">
        <v>1</v>
      </c>
      <c r="BT55" s="4">
        <v>1</v>
      </c>
      <c r="BU55" s="3">
        <f>(BP55/BO55)*(BR55/BQ55)</f>
        <v>1</v>
      </c>
      <c r="BV55" s="3">
        <f>BS55*BT55*BU55</f>
        <v>1</v>
      </c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45" customFormat="1" ht="9.75" customHeight="1" thickBot="1">
      <c r="A56" s="399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1"/>
      <c r="N56" s="30">
        <v>35</v>
      </c>
      <c r="O56" s="70" t="s">
        <v>661</v>
      </c>
      <c r="P56" s="73">
        <v>4864792</v>
      </c>
      <c r="Q56" s="30">
        <v>0</v>
      </c>
      <c r="R56" s="65" t="s">
        <v>685</v>
      </c>
      <c r="S56" s="60" t="s">
        <v>725</v>
      </c>
      <c r="T56" s="65">
        <v>-100</v>
      </c>
      <c r="U56" s="30">
        <v>221685</v>
      </c>
      <c r="V56" s="30">
        <v>212433</v>
      </c>
      <c r="W56" s="65">
        <f>U56-V56</f>
        <v>9252</v>
      </c>
      <c r="X56" s="65">
        <f>T56*W56</f>
        <v>-925200</v>
      </c>
      <c r="Y56" s="97">
        <f>IF(S56="Kvarh(Lag)",X56/1000000,X56/1000)</f>
        <v>-0.9252</v>
      </c>
      <c r="Z56" s="233"/>
      <c r="AA56" s="80" t="s">
        <v>356</v>
      </c>
      <c r="AB56" s="65">
        <f>BH56</f>
        <v>167371</v>
      </c>
      <c r="AC56" s="65">
        <v>163259</v>
      </c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80"/>
      <c r="AQ56" s="80"/>
      <c r="AR56" s="80"/>
      <c r="AS56" s="8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65">
        <v>167371</v>
      </c>
      <c r="BI56" s="30"/>
      <c r="BJ56" s="65" t="s">
        <v>503</v>
      </c>
      <c r="BK56" s="73" t="s">
        <v>357</v>
      </c>
      <c r="BL56" s="65">
        <v>0</v>
      </c>
      <c r="BM56" s="65" t="s">
        <v>141</v>
      </c>
      <c r="BN56" s="65" t="s">
        <v>138</v>
      </c>
      <c r="BO56" s="65">
        <v>33</v>
      </c>
      <c r="BP56" s="65">
        <v>33</v>
      </c>
      <c r="BQ56" s="65">
        <v>800</v>
      </c>
      <c r="BR56" s="65">
        <v>800</v>
      </c>
      <c r="BS56" s="65">
        <v>1</v>
      </c>
      <c r="BT56" s="65">
        <v>1</v>
      </c>
      <c r="BU56" s="30">
        <f>(BP56/BO56)*(BR56/BQ56)</f>
        <v>1</v>
      </c>
      <c r="BV56" s="30">
        <f>BS56*BT56*BU56</f>
        <v>1</v>
      </c>
      <c r="BW56" s="70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</row>
    <row r="57" spans="1:142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36</v>
      </c>
      <c r="O57" s="43" t="s">
        <v>660</v>
      </c>
      <c r="P57" s="73">
        <v>4864792</v>
      </c>
      <c r="Q57" s="30">
        <v>0</v>
      </c>
      <c r="R57" s="30" t="s">
        <v>685</v>
      </c>
      <c r="S57" s="60" t="s">
        <v>725</v>
      </c>
      <c r="T57" s="65">
        <v>100</v>
      </c>
      <c r="U57" s="30">
        <v>37013</v>
      </c>
      <c r="V57" s="30">
        <v>36297</v>
      </c>
      <c r="W57" s="65">
        <f>U57-V57</f>
        <v>716</v>
      </c>
      <c r="X57" s="65">
        <f>T57*W57</f>
        <v>71600</v>
      </c>
      <c r="Y57" s="97">
        <f>IF(S57="Kvarh(Lag)",X57/1000000,X57/1000)</f>
        <v>0.0716</v>
      </c>
      <c r="Z57" s="232"/>
      <c r="AA57" s="7" t="s">
        <v>481</v>
      </c>
      <c r="AB57" s="65"/>
      <c r="AC57" s="7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2"/>
      <c r="AQ57" s="2"/>
      <c r="AR57" s="2"/>
      <c r="AS57" s="7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2" t="s">
        <v>481</v>
      </c>
      <c r="BK57" s="6"/>
      <c r="BL57" s="4"/>
      <c r="BM57" s="4"/>
      <c r="BN57" s="4"/>
      <c r="BO57" s="4"/>
      <c r="BP57" s="4"/>
      <c r="BQ57" s="4"/>
      <c r="BR57" s="4"/>
      <c r="BS57" s="4"/>
      <c r="BT57" s="4"/>
      <c r="BU57" s="3"/>
      <c r="BV57" s="3"/>
      <c r="BW57" s="140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s="15" customFormat="1" ht="9.75" customHeight="1">
      <c r="A58" s="28"/>
      <c r="B58" s="149"/>
      <c r="C58" s="149"/>
      <c r="D58" s="149"/>
      <c r="E58" s="149"/>
      <c r="F58" s="149"/>
      <c r="G58" s="149"/>
      <c r="H58" s="149"/>
      <c r="I58" s="159"/>
      <c r="J58" s="28"/>
      <c r="K58" s="28"/>
      <c r="L58" s="28"/>
      <c r="M58" s="28"/>
      <c r="N58" s="30"/>
      <c r="O58" s="70"/>
      <c r="P58" s="73"/>
      <c r="Q58" s="30"/>
      <c r="R58" s="65"/>
      <c r="S58" s="65"/>
      <c r="T58" s="65"/>
      <c r="U58" s="30"/>
      <c r="V58" s="30"/>
      <c r="W58" s="65"/>
      <c r="X58" s="65"/>
      <c r="Y58" s="71"/>
      <c r="Z58" s="233"/>
      <c r="AA58" s="2" t="s">
        <v>559</v>
      </c>
      <c r="AB58" s="65">
        <f>BH58</f>
        <v>2924</v>
      </c>
      <c r="AC58" s="65">
        <v>2661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2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65">
        <v>2924</v>
      </c>
      <c r="BI58" s="4"/>
      <c r="BJ58" s="4" t="s">
        <v>559</v>
      </c>
      <c r="BK58" s="6" t="s">
        <v>354</v>
      </c>
      <c r="BL58" s="4">
        <v>0</v>
      </c>
      <c r="BM58" s="4" t="s">
        <v>141</v>
      </c>
      <c r="BN58" s="4" t="s">
        <v>138</v>
      </c>
      <c r="BO58" s="4">
        <v>33</v>
      </c>
      <c r="BP58" s="4">
        <v>33</v>
      </c>
      <c r="BQ58" s="4">
        <v>400</v>
      </c>
      <c r="BR58" s="4">
        <v>800</v>
      </c>
      <c r="BS58" s="4">
        <v>1</v>
      </c>
      <c r="BT58" s="4">
        <v>1</v>
      </c>
      <c r="BU58" s="3">
        <f>(BP58/BO58)*(BR58/BQ58)</f>
        <v>2</v>
      </c>
      <c r="BV58" s="3">
        <f>BS58*BT58*BU58</f>
        <v>2</v>
      </c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150" t="s">
        <v>602</v>
      </c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3"/>
      <c r="AA59" s="2" t="s">
        <v>585</v>
      </c>
      <c r="AB59" s="65"/>
      <c r="AC59" s="65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/>
      <c r="BI59" s="4"/>
      <c r="BJ59" s="4" t="s">
        <v>585</v>
      </c>
      <c r="BK59" s="6"/>
      <c r="BL59" s="4"/>
      <c r="BM59" s="4"/>
      <c r="BN59" s="4"/>
      <c r="BO59" s="4"/>
      <c r="BP59" s="4"/>
      <c r="BQ59" s="4"/>
      <c r="BR59" s="4"/>
      <c r="BS59" s="4"/>
      <c r="BT59" s="4"/>
      <c r="BU59" s="3"/>
      <c r="BV59" s="3"/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>
        <v>37</v>
      </c>
      <c r="O60" s="70" t="s">
        <v>719</v>
      </c>
      <c r="P60" s="73">
        <v>4865170</v>
      </c>
      <c r="Q60" s="30"/>
      <c r="R60" s="65" t="s">
        <v>167</v>
      </c>
      <c r="S60" s="60" t="s">
        <v>725</v>
      </c>
      <c r="T60" s="65">
        <v>-1000</v>
      </c>
      <c r="U60" s="30">
        <v>25</v>
      </c>
      <c r="V60" s="30">
        <v>25</v>
      </c>
      <c r="W60" s="65">
        <f>U60-V60</f>
        <v>0</v>
      </c>
      <c r="X60" s="65">
        <f>T60*W60</f>
        <v>0</v>
      </c>
      <c r="Y60" s="97">
        <f>IF(S60="Kvarh(Lag)",X60/1000000,X60/1000)</f>
        <v>0</v>
      </c>
      <c r="Z60" s="233"/>
      <c r="AA60" s="2" t="s">
        <v>640</v>
      </c>
      <c r="AB60" s="65">
        <f aca="true" t="shared" si="3" ref="AB60:AB66">BH60</f>
        <v>40828.8</v>
      </c>
      <c r="AC60" s="65">
        <v>39499.2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>
        <v>40828.8</v>
      </c>
      <c r="BI60" s="4"/>
      <c r="BJ60" s="4" t="s">
        <v>640</v>
      </c>
      <c r="BK60" s="6" t="s">
        <v>586</v>
      </c>
      <c r="BL60" s="4">
        <v>0</v>
      </c>
      <c r="BM60" s="4" t="s">
        <v>141</v>
      </c>
      <c r="BN60" s="4" t="s">
        <v>138</v>
      </c>
      <c r="BO60" s="4">
        <v>33</v>
      </c>
      <c r="BP60" s="4">
        <v>33</v>
      </c>
      <c r="BQ60" s="4">
        <v>300</v>
      </c>
      <c r="BR60" s="4">
        <v>400</v>
      </c>
      <c r="BS60" s="4">
        <v>1</v>
      </c>
      <c r="BT60" s="4">
        <v>1</v>
      </c>
      <c r="BU60" s="3">
        <f aca="true" t="shared" si="4" ref="BU60:BU66">(BP60/BO60)*(BR60/BQ60)</f>
        <v>1.3333333333333333</v>
      </c>
      <c r="BV60" s="3">
        <f aca="true" t="shared" si="5" ref="BV60:BV66">BS60*BT60*BU60</f>
        <v>1.3333333333333333</v>
      </c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38</v>
      </c>
      <c r="O61" s="70" t="s">
        <v>720</v>
      </c>
      <c r="P61" s="73">
        <v>4865170</v>
      </c>
      <c r="Q61" s="30"/>
      <c r="R61" s="65" t="s">
        <v>167</v>
      </c>
      <c r="S61" s="60" t="s">
        <v>725</v>
      </c>
      <c r="T61" s="65">
        <v>1000</v>
      </c>
      <c r="U61" s="30">
        <v>79</v>
      </c>
      <c r="V61" s="30">
        <v>79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3"/>
      <c r="AA61" s="2" t="s">
        <v>641</v>
      </c>
      <c r="AB61" s="65">
        <f t="shared" si="3"/>
        <v>784.1</v>
      </c>
      <c r="AC61" s="65">
        <v>765.8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784.1</v>
      </c>
      <c r="BI61" s="4"/>
      <c r="BJ61" s="4" t="s">
        <v>642</v>
      </c>
      <c r="BK61" s="6" t="s">
        <v>643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t="shared" si="4"/>
        <v>1.3333333333333333</v>
      </c>
      <c r="BV61" s="3">
        <f t="shared" si="5"/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40</v>
      </c>
      <c r="O62" s="70" t="s">
        <v>652</v>
      </c>
      <c r="P62" s="73">
        <v>4864824</v>
      </c>
      <c r="Q62" s="30"/>
      <c r="R62" s="65" t="s">
        <v>167</v>
      </c>
      <c r="S62" s="60" t="s">
        <v>725</v>
      </c>
      <c r="T62" s="65">
        <v>100</v>
      </c>
      <c r="U62" s="30">
        <v>33232</v>
      </c>
      <c r="V62" s="30">
        <v>29828</v>
      </c>
      <c r="W62" s="65">
        <f>U62-V62</f>
        <v>3404</v>
      </c>
      <c r="X62" s="65">
        <f>T62*W62</f>
        <v>340400</v>
      </c>
      <c r="Y62" s="97">
        <f>IF(S62="Kvarh(Lag)",X62/1000000,X62/1000)</f>
        <v>0.3404</v>
      </c>
      <c r="Z62" s="233"/>
      <c r="AA62" s="2" t="s">
        <v>601</v>
      </c>
      <c r="AB62" s="65">
        <f t="shared" si="3"/>
        <v>372</v>
      </c>
      <c r="AC62" s="65">
        <v>372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372</v>
      </c>
      <c r="BI62" s="4"/>
      <c r="BJ62" s="2" t="s">
        <v>598</v>
      </c>
      <c r="BK62" s="6" t="s">
        <v>612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400</v>
      </c>
      <c r="BR62" s="4">
        <v>400</v>
      </c>
      <c r="BS62" s="4">
        <v>1</v>
      </c>
      <c r="BT62" s="4">
        <v>1</v>
      </c>
      <c r="BU62" s="3">
        <f t="shared" si="4"/>
        <v>1</v>
      </c>
      <c r="BV62" s="3">
        <f t="shared" si="5"/>
        <v>1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39" customFormat="1" ht="9.75" customHeight="1">
      <c r="A63" s="68"/>
      <c r="B63" s="275"/>
      <c r="C63" s="275"/>
      <c r="D63" s="275"/>
      <c r="E63" s="275"/>
      <c r="F63" s="275"/>
      <c r="G63" s="275"/>
      <c r="H63" s="275"/>
      <c r="I63" s="276"/>
      <c r="J63" s="68"/>
      <c r="K63" s="68"/>
      <c r="L63" s="68"/>
      <c r="M63" s="68"/>
      <c r="N63" s="30"/>
      <c r="O63" s="70"/>
      <c r="P63" s="73"/>
      <c r="Q63" s="30"/>
      <c r="R63" s="65"/>
      <c r="S63" s="65"/>
      <c r="T63" s="65"/>
      <c r="U63" s="30"/>
      <c r="V63" s="30"/>
      <c r="W63" s="65"/>
      <c r="X63" s="65"/>
      <c r="Y63" s="71"/>
      <c r="Z63" s="277"/>
      <c r="AA63" s="41" t="s">
        <v>601</v>
      </c>
      <c r="AB63" s="218">
        <f t="shared" si="3"/>
        <v>0</v>
      </c>
      <c r="AC63" s="218">
        <v>0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41"/>
      <c r="AQ63" s="41"/>
      <c r="AR63" s="41"/>
      <c r="AS63" s="41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218">
        <v>0</v>
      </c>
      <c r="BI63" s="42"/>
      <c r="BJ63" s="41" t="s">
        <v>598</v>
      </c>
      <c r="BK63" s="74">
        <v>4865170</v>
      </c>
      <c r="BL63" s="42">
        <v>0</v>
      </c>
      <c r="BM63" s="42" t="s">
        <v>685</v>
      </c>
      <c r="BN63" s="42" t="s">
        <v>91</v>
      </c>
      <c r="BO63" s="42">
        <v>33</v>
      </c>
      <c r="BP63" s="42">
        <v>33</v>
      </c>
      <c r="BQ63" s="42">
        <v>800</v>
      </c>
      <c r="BR63" s="42">
        <v>800</v>
      </c>
      <c r="BS63" s="42">
        <v>1000</v>
      </c>
      <c r="BT63" s="42">
        <v>1</v>
      </c>
      <c r="BU63" s="26">
        <f t="shared" si="4"/>
        <v>1</v>
      </c>
      <c r="BV63" s="26">
        <f t="shared" si="5"/>
        <v>1000</v>
      </c>
      <c r="BW63" s="270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</row>
    <row r="64" spans="1:142" s="15" customFormat="1" ht="9.75" customHeight="1">
      <c r="A64" s="28"/>
      <c r="B64" s="149"/>
      <c r="C64" s="149"/>
      <c r="D64" s="149"/>
      <c r="E64" s="149"/>
      <c r="F64" s="149"/>
      <c r="G64" s="149"/>
      <c r="H64" s="149"/>
      <c r="I64" s="159"/>
      <c r="J64" s="28"/>
      <c r="K64" s="28"/>
      <c r="L64" s="28"/>
      <c r="M64" s="2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33"/>
      <c r="AA64" s="2" t="s">
        <v>600</v>
      </c>
      <c r="AB64" s="65">
        <f t="shared" si="3"/>
        <v>986</v>
      </c>
      <c r="AC64" s="65">
        <v>986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2"/>
      <c r="AQ64" s="2"/>
      <c r="AR64" s="2"/>
      <c r="AS64" s="2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65">
        <v>986</v>
      </c>
      <c r="BI64" s="4"/>
      <c r="BJ64" s="2" t="s">
        <v>599</v>
      </c>
      <c r="BK64" s="6" t="s">
        <v>613</v>
      </c>
      <c r="BL64" s="4">
        <v>0</v>
      </c>
      <c r="BM64" s="4" t="s">
        <v>141</v>
      </c>
      <c r="BN64" s="4" t="s">
        <v>138</v>
      </c>
      <c r="BO64" s="4">
        <v>33</v>
      </c>
      <c r="BP64" s="4">
        <v>33</v>
      </c>
      <c r="BQ64" s="4">
        <v>400</v>
      </c>
      <c r="BR64" s="4">
        <v>400</v>
      </c>
      <c r="BS64" s="4">
        <v>1</v>
      </c>
      <c r="BT64" s="4">
        <v>1</v>
      </c>
      <c r="BU64" s="3">
        <f t="shared" si="4"/>
        <v>1</v>
      </c>
      <c r="BV64" s="3">
        <f t="shared" si="5"/>
        <v>1</v>
      </c>
      <c r="BW64" s="140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s="39" customFormat="1" ht="9.75" customHeight="1">
      <c r="A65" s="68"/>
      <c r="B65" s="275"/>
      <c r="C65" s="275"/>
      <c r="D65" s="275"/>
      <c r="E65" s="275"/>
      <c r="F65" s="275"/>
      <c r="G65" s="275"/>
      <c r="H65" s="275"/>
      <c r="I65" s="276"/>
      <c r="J65" s="68"/>
      <c r="K65" s="68"/>
      <c r="L65" s="68"/>
      <c r="M65" s="6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77"/>
      <c r="AA65" s="41" t="s">
        <v>600</v>
      </c>
      <c r="AB65" s="218">
        <f t="shared" si="3"/>
        <v>8</v>
      </c>
      <c r="AC65" s="218">
        <v>8</v>
      </c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41"/>
      <c r="AQ65" s="41"/>
      <c r="AR65" s="41"/>
      <c r="AS65" s="41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218">
        <v>8</v>
      </c>
      <c r="BI65" s="42"/>
      <c r="BJ65" s="41" t="s">
        <v>599</v>
      </c>
      <c r="BK65" s="74">
        <v>4865170</v>
      </c>
      <c r="BL65" s="42">
        <v>0</v>
      </c>
      <c r="BM65" s="42" t="s">
        <v>685</v>
      </c>
      <c r="BN65" s="42" t="s">
        <v>91</v>
      </c>
      <c r="BO65" s="42">
        <v>33</v>
      </c>
      <c r="BP65" s="42">
        <v>33</v>
      </c>
      <c r="BQ65" s="42">
        <v>800</v>
      </c>
      <c r="BR65" s="42">
        <v>800</v>
      </c>
      <c r="BS65" s="42">
        <v>1000</v>
      </c>
      <c r="BT65" s="42">
        <v>1</v>
      </c>
      <c r="BU65" s="26">
        <f t="shared" si="4"/>
        <v>1</v>
      </c>
      <c r="BV65" s="26">
        <f t="shared" si="5"/>
        <v>1000</v>
      </c>
      <c r="BW65" s="270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</row>
    <row r="66" spans="1:142" s="15" customFormat="1" ht="9.75" customHeight="1">
      <c r="A66" s="28"/>
      <c r="B66" s="149"/>
      <c r="C66" s="149"/>
      <c r="D66" s="149"/>
      <c r="E66" s="149"/>
      <c r="F66" s="149"/>
      <c r="G66" s="149"/>
      <c r="H66" s="149"/>
      <c r="I66" s="159"/>
      <c r="J66" s="28"/>
      <c r="K66" s="28"/>
      <c r="L66" s="28"/>
      <c r="M66" s="2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33"/>
      <c r="AA66" s="2" t="s">
        <v>652</v>
      </c>
      <c r="AB66" s="65">
        <f t="shared" si="3"/>
        <v>308977</v>
      </c>
      <c r="AC66" s="65">
        <v>308977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2"/>
      <c r="AQ66" s="2"/>
      <c r="AR66" s="2"/>
      <c r="AS66" s="2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65">
        <v>308977</v>
      </c>
      <c r="BI66" s="4"/>
      <c r="BJ66" s="2" t="s">
        <v>652</v>
      </c>
      <c r="BK66" s="6" t="s">
        <v>653</v>
      </c>
      <c r="BL66" s="4">
        <v>0</v>
      </c>
      <c r="BM66" s="4" t="s">
        <v>141</v>
      </c>
      <c r="BN66" s="4" t="s">
        <v>91</v>
      </c>
      <c r="BO66" s="4">
        <v>33</v>
      </c>
      <c r="BP66" s="4">
        <v>33</v>
      </c>
      <c r="BQ66" s="4">
        <v>1</v>
      </c>
      <c r="BR66" s="4">
        <v>500</v>
      </c>
      <c r="BS66" s="4">
        <v>1</v>
      </c>
      <c r="BT66" s="4">
        <v>1</v>
      </c>
      <c r="BU66" s="3">
        <f t="shared" si="4"/>
        <v>500</v>
      </c>
      <c r="BV66" s="3">
        <f t="shared" si="5"/>
        <v>500</v>
      </c>
      <c r="BW66" s="14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s="15" customFormat="1" ht="12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0"/>
      <c r="O67" s="101" t="s">
        <v>222</v>
      </c>
      <c r="P67" s="58"/>
      <c r="Q67" s="58"/>
      <c r="R67" s="58"/>
      <c r="S67" s="58"/>
      <c r="T67" s="58"/>
      <c r="U67" s="58"/>
      <c r="V67" s="58"/>
      <c r="W67" s="58"/>
      <c r="X67" s="58"/>
      <c r="Y67" s="97"/>
      <c r="Z67" s="179"/>
      <c r="AC67" s="14"/>
      <c r="BX67" s="4"/>
      <c r="BY67" s="12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F67" s="7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4.2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72"/>
      <c r="M68" s="72"/>
      <c r="N68" s="30"/>
      <c r="O68" s="106" t="s">
        <v>225</v>
      </c>
      <c r="P68" s="30"/>
      <c r="Q68" s="83" t="s">
        <v>197</v>
      </c>
      <c r="R68" s="87"/>
      <c r="S68" s="98"/>
      <c r="T68" s="87"/>
      <c r="U68" s="98"/>
      <c r="V68" s="98"/>
      <c r="W68" s="87"/>
      <c r="X68" s="107"/>
      <c r="Y68" s="99">
        <f>SUM(Y7:Y67)-Y8</f>
        <v>47.369600000000005</v>
      </c>
      <c r="Z68" s="179"/>
      <c r="AC68" s="14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63" ht="1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O69" s="101" t="s">
        <v>844</v>
      </c>
      <c r="Q69" s="98"/>
      <c r="S69" s="98"/>
      <c r="T69" s="98"/>
      <c r="U69" s="98"/>
      <c r="X69" s="108"/>
      <c r="Y69" s="99">
        <v>2.3696</v>
      </c>
      <c r="Z69" s="179"/>
      <c r="BK69" s="6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 t="s">
        <v>845</v>
      </c>
      <c r="Q70" s="98"/>
      <c r="S70" s="98"/>
      <c r="T70" s="98"/>
      <c r="U70" s="98"/>
      <c r="X70" s="108"/>
      <c r="Y70" s="99">
        <v>3.7973</v>
      </c>
      <c r="Z70" s="179"/>
      <c r="BK70" s="6"/>
    </row>
    <row r="71" spans="1:63" ht="9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6" t="s">
        <v>224</v>
      </c>
      <c r="Q71" s="98"/>
      <c r="S71" s="98"/>
      <c r="T71" s="98"/>
      <c r="U71" s="98"/>
      <c r="V71" s="108"/>
      <c r="X71" s="107"/>
      <c r="Y71" s="99">
        <f>SUM(Y68:Y70)</f>
        <v>53.536500000000004</v>
      </c>
      <c r="Z71" s="179"/>
      <c r="BK71" s="6"/>
    </row>
    <row r="72" spans="1:63" ht="21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319" t="s">
        <v>295</v>
      </c>
      <c r="P72" s="210"/>
      <c r="Q72" s="210"/>
      <c r="R72" s="320"/>
      <c r="S72" s="321"/>
      <c r="T72" s="320"/>
      <c r="U72" s="320"/>
      <c r="V72" s="210"/>
      <c r="W72" s="322"/>
      <c r="X72" s="209"/>
      <c r="Y72" s="323"/>
      <c r="Z72" s="182"/>
      <c r="BK72" s="6"/>
    </row>
    <row r="73" spans="1:63" ht="1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24" t="s">
        <v>205</v>
      </c>
      <c r="P73" s="311"/>
      <c r="Q73" s="311"/>
      <c r="R73" s="311"/>
      <c r="S73" s="325"/>
      <c r="T73" s="311"/>
      <c r="U73" s="311"/>
      <c r="V73" s="311"/>
      <c r="W73" s="326"/>
      <c r="X73" s="311"/>
      <c r="Y73" s="327">
        <f>Y71</f>
        <v>53.536500000000004</v>
      </c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4" t="s">
        <v>206</v>
      </c>
      <c r="P74" s="311"/>
      <c r="Q74" s="311"/>
      <c r="R74" s="311"/>
      <c r="S74" s="325"/>
      <c r="T74" s="311"/>
      <c r="U74" s="311"/>
      <c r="V74" s="311"/>
      <c r="W74" s="326"/>
      <c r="X74" s="311"/>
      <c r="Y74" s="327">
        <f>$Y$139</f>
        <v>3.8553999999999995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4" t="s">
        <v>248</v>
      </c>
      <c r="P75" s="311"/>
      <c r="Q75" s="311"/>
      <c r="R75" s="311"/>
      <c r="S75" s="325"/>
      <c r="T75" s="311"/>
      <c r="U75" s="311"/>
      <c r="V75" s="311"/>
      <c r="W75" s="326"/>
      <c r="X75" s="311"/>
      <c r="Y75" s="327">
        <f>'ROHTAK ROAD'!$L$57</f>
        <v>5.081057248796907</v>
      </c>
      <c r="Z75" s="182"/>
      <c r="BK75" s="6"/>
    </row>
    <row r="76" spans="15:63" ht="15" customHeight="1">
      <c r="O76" s="328" t="s">
        <v>310</v>
      </c>
      <c r="P76" s="314"/>
      <c r="Q76" s="314"/>
      <c r="R76" s="314"/>
      <c r="S76" s="314"/>
      <c r="T76" s="314"/>
      <c r="U76" s="314"/>
      <c r="V76" s="314"/>
      <c r="W76" s="314"/>
      <c r="X76" s="314"/>
      <c r="Y76" s="306">
        <f>SUM(Y73:Y75)</f>
        <v>62.47295724879692</v>
      </c>
      <c r="Z76" s="179"/>
      <c r="BK76" s="6"/>
    </row>
    <row r="77" spans="15:63" ht="15" customHeight="1">
      <c r="O77" s="329"/>
      <c r="P77" s="210"/>
      <c r="Q77" s="210"/>
      <c r="R77" s="210"/>
      <c r="S77" s="210"/>
      <c r="T77" s="210"/>
      <c r="U77" s="330"/>
      <c r="V77" s="210"/>
      <c r="W77" s="210"/>
      <c r="X77" s="331"/>
      <c r="Y77" s="210"/>
      <c r="Z77" s="179"/>
      <c r="BK77" s="6"/>
    </row>
    <row r="78" spans="15:63" ht="15" customHeight="1">
      <c r="O78" s="269"/>
      <c r="P78" s="232"/>
      <c r="Q78" s="232"/>
      <c r="R78" s="232"/>
      <c r="S78" s="232"/>
      <c r="T78" s="232"/>
      <c r="U78" s="332"/>
      <c r="V78" s="232"/>
      <c r="W78" s="232"/>
      <c r="X78" s="333"/>
      <c r="Y78" s="232"/>
      <c r="Z78" s="179"/>
      <c r="BK78" s="6"/>
    </row>
    <row r="79" spans="15:63" ht="15" customHeight="1">
      <c r="O79" s="269"/>
      <c r="P79" s="232"/>
      <c r="Q79" s="232"/>
      <c r="R79" s="232"/>
      <c r="S79" s="232"/>
      <c r="T79" s="232"/>
      <c r="U79" s="332"/>
      <c r="V79" s="232"/>
      <c r="W79" s="232"/>
      <c r="X79" s="333"/>
      <c r="Y79" s="232"/>
      <c r="Z79" s="179"/>
      <c r="BK79" s="6"/>
    </row>
    <row r="80" spans="15:63" ht="15" customHeight="1">
      <c r="O80" s="269"/>
      <c r="P80" s="232"/>
      <c r="Q80" s="232"/>
      <c r="R80" s="232"/>
      <c r="S80" s="232"/>
      <c r="T80" s="232"/>
      <c r="U80" s="332"/>
      <c r="V80" s="232"/>
      <c r="W80" s="232"/>
      <c r="X80" s="333"/>
      <c r="Y80" s="232"/>
      <c r="Z80" s="179"/>
      <c r="BK80" s="6"/>
    </row>
    <row r="81" spans="15:63" ht="15" customHeight="1">
      <c r="O81" s="110"/>
      <c r="P81" s="232"/>
      <c r="Q81" s="232"/>
      <c r="R81" s="232"/>
      <c r="S81" s="232"/>
      <c r="T81" s="232"/>
      <c r="U81" s="332"/>
      <c r="V81" s="232"/>
      <c r="W81" s="232"/>
      <c r="X81" s="333"/>
      <c r="Y81" s="232"/>
      <c r="Z81" s="179"/>
      <c r="BK81" s="6"/>
    </row>
    <row r="82" spans="15:63" ht="15" customHeight="1">
      <c r="O82" s="269"/>
      <c r="P82" s="232"/>
      <c r="Q82" s="232"/>
      <c r="R82" s="232"/>
      <c r="S82" s="232"/>
      <c r="T82" s="232"/>
      <c r="U82" s="332"/>
      <c r="V82" s="232"/>
      <c r="W82" s="232"/>
      <c r="X82" s="333"/>
      <c r="Y82" s="232"/>
      <c r="Z82" s="179"/>
      <c r="BK82" s="6"/>
    </row>
    <row r="83" spans="15:63" ht="15" customHeight="1">
      <c r="O83" s="269"/>
      <c r="P83" s="232"/>
      <c r="Q83" s="232"/>
      <c r="R83" s="232"/>
      <c r="S83" s="232"/>
      <c r="T83" s="232"/>
      <c r="U83" s="332"/>
      <c r="V83" s="232"/>
      <c r="W83" s="232"/>
      <c r="X83" s="333"/>
      <c r="Y83" s="232"/>
      <c r="Z83" s="179"/>
      <c r="BK83" s="6"/>
    </row>
    <row r="84" spans="15:63" ht="15" customHeight="1">
      <c r="O84" s="269"/>
      <c r="P84" s="232"/>
      <c r="Q84" s="232"/>
      <c r="R84" s="232"/>
      <c r="S84" s="232"/>
      <c r="T84" s="232"/>
      <c r="U84" s="332"/>
      <c r="V84" s="232"/>
      <c r="W84" s="232"/>
      <c r="X84" s="333"/>
      <c r="Y84" s="232"/>
      <c r="Z84" s="179"/>
      <c r="BK84" s="6"/>
    </row>
    <row r="85" spans="15:63" ht="15" customHeight="1">
      <c r="O85" s="269"/>
      <c r="P85" s="232"/>
      <c r="Q85" s="232"/>
      <c r="R85" s="232"/>
      <c r="S85" s="232"/>
      <c r="T85" s="232"/>
      <c r="U85" s="332"/>
      <c r="V85" s="232"/>
      <c r="W85" s="232"/>
      <c r="X85" s="333"/>
      <c r="Y85" s="232"/>
      <c r="Z85" s="179"/>
      <c r="BK85" s="6"/>
    </row>
    <row r="86" spans="15:63" ht="15" customHeight="1">
      <c r="O86" s="269"/>
      <c r="P86" s="232"/>
      <c r="Q86" s="232"/>
      <c r="R86" s="232"/>
      <c r="S86" s="232"/>
      <c r="T86" s="232"/>
      <c r="U86" s="332"/>
      <c r="V86" s="232"/>
      <c r="W86" s="232"/>
      <c r="X86" s="333"/>
      <c r="Y86" s="232"/>
      <c r="Z86" s="179"/>
      <c r="BK86" s="6"/>
    </row>
    <row r="87" spans="15:63" ht="12.75">
      <c r="O87" s="43"/>
      <c r="P87" s="30"/>
      <c r="Q87" s="30"/>
      <c r="R87" s="30"/>
      <c r="S87" s="30"/>
      <c r="T87" s="30"/>
      <c r="U87" s="73"/>
      <c r="V87" s="30"/>
      <c r="W87" s="83"/>
      <c r="X87" s="109"/>
      <c r="Y87" s="83"/>
      <c r="Z87" s="179"/>
      <c r="AO87" s="8"/>
      <c r="BK87" s="6"/>
    </row>
    <row r="88" spans="14:63" ht="15.75">
      <c r="N88" s="157"/>
      <c r="O88" s="110" t="s">
        <v>782</v>
      </c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263"/>
      <c r="AD88" s="8"/>
      <c r="BK88" s="6" t="s">
        <v>234</v>
      </c>
    </row>
    <row r="89" spans="14:63" ht="23.25">
      <c r="N89" s="157"/>
      <c r="P89" s="111"/>
      <c r="Q89" s="30"/>
      <c r="R89" s="30"/>
      <c r="S89" s="83"/>
      <c r="T89" s="83"/>
      <c r="U89" s="83"/>
      <c r="V89" s="83"/>
      <c r="W89" s="30"/>
      <c r="X89" s="30"/>
      <c r="Y89" s="30"/>
      <c r="Z89" s="179"/>
      <c r="AB89" s="2" t="s">
        <v>540</v>
      </c>
      <c r="AC89" s="3" t="s">
        <v>541</v>
      </c>
      <c r="BK89" s="6"/>
    </row>
    <row r="90" spans="14:75" ht="12.75">
      <c r="N90" s="157" t="s">
        <v>219</v>
      </c>
      <c r="O90" s="93" t="s">
        <v>187</v>
      </c>
      <c r="P90" s="94" t="s">
        <v>25</v>
      </c>
      <c r="Q90" s="94" t="s">
        <v>26</v>
      </c>
      <c r="R90" s="94" t="s">
        <v>140</v>
      </c>
      <c r="S90" s="94" t="s">
        <v>90</v>
      </c>
      <c r="T90" s="94" t="s">
        <v>43</v>
      </c>
      <c r="U90" s="242" t="s">
        <v>833</v>
      </c>
      <c r="V90" s="447" t="s">
        <v>827</v>
      </c>
      <c r="W90" s="94" t="s">
        <v>217</v>
      </c>
      <c r="X90" s="94" t="s">
        <v>218</v>
      </c>
      <c r="Y90" s="94" t="s">
        <v>724</v>
      </c>
      <c r="Z90" s="180"/>
      <c r="AA90" s="29" t="s">
        <v>187</v>
      </c>
      <c r="AB90" s="3"/>
      <c r="AF90" s="18"/>
      <c r="AG90" s="18"/>
      <c r="AO90" s="18"/>
      <c r="BJ90" s="3" t="s">
        <v>187</v>
      </c>
      <c r="BK90" s="6" t="s">
        <v>25</v>
      </c>
      <c r="BL90" s="3" t="s">
        <v>26</v>
      </c>
      <c r="BM90" s="3" t="s">
        <v>140</v>
      </c>
      <c r="BN90" s="3" t="s">
        <v>90</v>
      </c>
      <c r="BO90" s="3" t="s">
        <v>40</v>
      </c>
      <c r="BP90" s="3" t="s">
        <v>41</v>
      </c>
      <c r="BQ90" s="3" t="s">
        <v>38</v>
      </c>
      <c r="BR90" s="3" t="s">
        <v>39</v>
      </c>
      <c r="BS90" s="3" t="s">
        <v>42</v>
      </c>
      <c r="BT90" s="3" t="s">
        <v>44</v>
      </c>
      <c r="BU90" s="3" t="s">
        <v>95</v>
      </c>
      <c r="BV90" s="3" t="s">
        <v>43</v>
      </c>
      <c r="BW90" s="5" t="s">
        <v>254</v>
      </c>
    </row>
    <row r="91" spans="14:63" ht="9.75" customHeight="1">
      <c r="N91" s="157"/>
      <c r="O91" s="101" t="s">
        <v>103</v>
      </c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179"/>
      <c r="AA91" s="11" t="s">
        <v>103</v>
      </c>
      <c r="AB91" s="3"/>
      <c r="BK91" s="6"/>
    </row>
    <row r="92" spans="14:63" ht="9.75" customHeight="1">
      <c r="N92" s="157"/>
      <c r="O92" s="112" t="s">
        <v>105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20" t="s">
        <v>105</v>
      </c>
      <c r="AB92" s="3"/>
      <c r="BK92" s="6"/>
    </row>
    <row r="93" spans="14:142" s="15" customFormat="1" ht="9.75" customHeight="1">
      <c r="N93" s="157"/>
      <c r="O93" s="150" t="s">
        <v>74</v>
      </c>
      <c r="P93" s="73"/>
      <c r="Q93" s="30"/>
      <c r="R93" s="65"/>
      <c r="S93" s="65"/>
      <c r="T93" s="65"/>
      <c r="U93" s="65"/>
      <c r="V93" s="65"/>
      <c r="W93" s="65"/>
      <c r="X93" s="65"/>
      <c r="Y93" s="71"/>
      <c r="Z93" s="179"/>
      <c r="AA93" s="10" t="s">
        <v>74</v>
      </c>
      <c r="AB93" s="30"/>
      <c r="AC93" s="30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2"/>
      <c r="AQ93" s="2"/>
      <c r="AR93" s="2"/>
      <c r="AS93" s="2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5"/>
      <c r="BK93" s="73"/>
      <c r="BL93" s="30"/>
      <c r="BM93" s="30"/>
      <c r="BN93" s="30"/>
      <c r="BO93" s="30"/>
      <c r="BP93" s="30"/>
      <c r="BQ93" s="30"/>
      <c r="BR93" s="30"/>
      <c r="BS93" s="30"/>
      <c r="BT93" s="30"/>
      <c r="BU93" s="3"/>
      <c r="BV93" s="3"/>
      <c r="BW93" s="5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4:142" s="39" customFormat="1" ht="9.75" customHeight="1">
      <c r="N94" s="157">
        <v>1</v>
      </c>
      <c r="O94" s="70" t="str">
        <f>BJ94</f>
        <v>GOPI NATH BAZAAR</v>
      </c>
      <c r="P94" s="73">
        <f>BK94</f>
        <v>4865092</v>
      </c>
      <c r="Q94" s="30">
        <v>0</v>
      </c>
      <c r="R94" s="65" t="str">
        <f>BM94</f>
        <v>ELSTER</v>
      </c>
      <c r="S94" s="60" t="s">
        <v>725</v>
      </c>
      <c r="T94" s="65">
        <f>BV94*-1</f>
        <v>-100</v>
      </c>
      <c r="U94" s="65">
        <v>37058</v>
      </c>
      <c r="V94" s="65">
        <v>36454</v>
      </c>
      <c r="W94" s="65">
        <f>U94-V94</f>
        <v>604</v>
      </c>
      <c r="X94" s="65">
        <f>T94*W94</f>
        <v>-60400</v>
      </c>
      <c r="Y94" s="97">
        <f>IF(S94="Kvarh(Lag)",X94/1000000,X94/1000)</f>
        <v>-0.0604</v>
      </c>
      <c r="Z94" s="295"/>
      <c r="AA94" s="5" t="s">
        <v>328</v>
      </c>
      <c r="AB94" s="220">
        <f>BRPL!AC176</f>
        <v>21</v>
      </c>
      <c r="AC94" s="220">
        <f>BRPL!AD176</f>
        <v>5634</v>
      </c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41"/>
      <c r="AQ94" s="41"/>
      <c r="AR94" s="41"/>
      <c r="AS94" s="41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 t="str">
        <f>BRPL!BL176</f>
        <v>GOPI NATH BAZAAR</v>
      </c>
      <c r="BK94" s="74">
        <v>4865092</v>
      </c>
      <c r="BL94" s="26">
        <f>BRPL!BN176</f>
        <v>0</v>
      </c>
      <c r="BM94" s="26" t="str">
        <f>BRPL!BO176</f>
        <v>ELSTER</v>
      </c>
      <c r="BN94" s="26" t="str">
        <f>BRPL!BP176</f>
        <v>KWH</v>
      </c>
      <c r="BO94" s="26">
        <f>BRPL!BQ176</f>
        <v>11</v>
      </c>
      <c r="BP94" s="26">
        <f>BRPL!BR176</f>
        <v>11</v>
      </c>
      <c r="BQ94" s="26">
        <f>BRPL!BS176</f>
        <v>400</v>
      </c>
      <c r="BR94" s="26">
        <f>BRPL!BT176</f>
        <v>400</v>
      </c>
      <c r="BS94" s="26">
        <f>BRPL!BU176</f>
        <v>100</v>
      </c>
      <c r="BT94" s="26">
        <f>BRPL!BV176</f>
        <v>1</v>
      </c>
      <c r="BU94" s="26">
        <f>BRPL!BW176</f>
        <v>1</v>
      </c>
      <c r="BV94" s="26">
        <f>BRPL!BX176</f>
        <v>100</v>
      </c>
      <c r="BW94" s="281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</row>
    <row r="95" spans="14:63" ht="9.75" customHeight="1">
      <c r="N95" s="157"/>
      <c r="O95" s="112" t="s">
        <v>104</v>
      </c>
      <c r="P95" s="73"/>
      <c r="Q95" s="30"/>
      <c r="R95" s="30"/>
      <c r="S95" s="30"/>
      <c r="T95" s="30"/>
      <c r="U95" s="30"/>
      <c r="V95" s="30"/>
      <c r="W95" s="65"/>
      <c r="X95" s="30"/>
      <c r="Y95" s="71"/>
      <c r="Z95" s="179"/>
      <c r="AA95" s="20" t="s">
        <v>104</v>
      </c>
      <c r="AB95" s="3"/>
      <c r="BK95" s="6"/>
    </row>
    <row r="96" spans="14:63" ht="9.75" customHeight="1">
      <c r="N96" s="157"/>
      <c r="O96" s="104" t="s">
        <v>117</v>
      </c>
      <c r="P96" s="73"/>
      <c r="Q96" s="30"/>
      <c r="R96" s="30"/>
      <c r="S96" s="30"/>
      <c r="T96" s="30"/>
      <c r="U96" s="30"/>
      <c r="V96" s="30"/>
      <c r="W96" s="30"/>
      <c r="X96" s="30"/>
      <c r="Y96" s="71"/>
      <c r="Z96" s="179"/>
      <c r="AA96" s="10" t="s">
        <v>117</v>
      </c>
      <c r="AB96" s="3"/>
      <c r="BJ96" s="8" t="s">
        <v>117</v>
      </c>
      <c r="BK96" s="6"/>
    </row>
    <row r="97" spans="14:142" s="39" customFormat="1" ht="9.75" customHeight="1">
      <c r="N97" s="157">
        <v>4</v>
      </c>
      <c r="O97" s="70" t="s">
        <v>118</v>
      </c>
      <c r="P97" s="73">
        <v>4902518</v>
      </c>
      <c r="Q97" s="30">
        <v>0</v>
      </c>
      <c r="R97" s="65" t="s">
        <v>685</v>
      </c>
      <c r="S97" s="60" t="s">
        <v>725</v>
      </c>
      <c r="T97" s="65">
        <v>100</v>
      </c>
      <c r="U97" s="65">
        <v>47784</v>
      </c>
      <c r="V97" s="65">
        <v>45187</v>
      </c>
      <c r="W97" s="65">
        <f>U97-V97</f>
        <v>2597</v>
      </c>
      <c r="X97" s="65">
        <f>T97*W97</f>
        <v>259700</v>
      </c>
      <c r="Y97" s="97">
        <f>IF(S97="Kvarh(Lag)",X97/1000000,X97/1000)</f>
        <v>0.2597</v>
      </c>
      <c r="Z97" s="179"/>
      <c r="AA97" s="5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41"/>
      <c r="AQ97" s="41"/>
      <c r="AR97" s="41"/>
      <c r="AS97" s="41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74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40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</row>
    <row r="98" spans="14:142" s="39" customFormat="1" ht="9.75" customHeight="1">
      <c r="N98" s="157">
        <v>9</v>
      </c>
      <c r="O98" s="70" t="s">
        <v>119</v>
      </c>
      <c r="P98" s="73">
        <v>4902519</v>
      </c>
      <c r="Q98" s="30">
        <v>0</v>
      </c>
      <c r="R98" s="65" t="s">
        <v>685</v>
      </c>
      <c r="S98" s="60" t="s">
        <v>725</v>
      </c>
      <c r="T98" s="65">
        <v>100</v>
      </c>
      <c r="U98" s="65">
        <v>67911</v>
      </c>
      <c r="V98" s="65">
        <v>65168</v>
      </c>
      <c r="W98" s="65">
        <f>U98-V98</f>
        <v>2743</v>
      </c>
      <c r="X98" s="65">
        <f>T98*W98</f>
        <v>274300</v>
      </c>
      <c r="Y98" s="97">
        <f>IF(S98="Kvarh(Lag)",X98/1000000,X98/1000)</f>
        <v>0.2743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42"/>
      <c r="AO98" s="42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11</v>
      </c>
      <c r="O99" s="70" t="s">
        <v>120</v>
      </c>
      <c r="P99" s="73">
        <v>4902520</v>
      </c>
      <c r="Q99" s="30">
        <v>0</v>
      </c>
      <c r="R99" s="65" t="s">
        <v>685</v>
      </c>
      <c r="S99" s="60" t="s">
        <v>725</v>
      </c>
      <c r="T99" s="65">
        <v>100</v>
      </c>
      <c r="U99" s="65">
        <v>54905</v>
      </c>
      <c r="V99" s="65">
        <v>54387</v>
      </c>
      <c r="W99" s="65">
        <f>U99-V99</f>
        <v>518</v>
      </c>
      <c r="X99" s="65">
        <f>T99*W99</f>
        <v>51800</v>
      </c>
      <c r="Y99" s="97">
        <f>IF(S99="Kvarh(Lag)",X99/1000000,X99/1000)</f>
        <v>0.0518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/>
      <c r="O100" s="70"/>
      <c r="P100" s="73"/>
      <c r="Q100" s="30"/>
      <c r="R100" s="65"/>
      <c r="S100" s="65"/>
      <c r="T100" s="65"/>
      <c r="U100" s="65"/>
      <c r="V100" s="65"/>
      <c r="W100" s="65"/>
      <c r="X100" s="65"/>
      <c r="Y100" s="71"/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15" customFormat="1" ht="9.75" customHeight="1">
      <c r="N101" s="157"/>
      <c r="O101" s="104" t="s">
        <v>121</v>
      </c>
      <c r="P101" s="73"/>
      <c r="Q101" s="30"/>
      <c r="R101" s="30"/>
      <c r="S101" s="30"/>
      <c r="T101" s="30"/>
      <c r="U101" s="30"/>
      <c r="V101" s="30"/>
      <c r="W101" s="30"/>
      <c r="X101" s="65"/>
      <c r="Y101" s="71"/>
      <c r="Z101" s="179"/>
      <c r="AA101" s="10" t="s">
        <v>121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2"/>
      <c r="AQ101" s="2"/>
      <c r="AR101" s="2"/>
      <c r="AS101" s="2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8" t="s">
        <v>121</v>
      </c>
      <c r="BK101" s="6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5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4:142" s="39" customFormat="1" ht="9.75" customHeight="1">
      <c r="N102" s="157">
        <v>14</v>
      </c>
      <c r="O102" s="70" t="s">
        <v>136</v>
      </c>
      <c r="P102" s="73">
        <v>4902521</v>
      </c>
      <c r="Q102" s="30">
        <v>0</v>
      </c>
      <c r="R102" s="65" t="s">
        <v>685</v>
      </c>
      <c r="S102" s="60" t="s">
        <v>725</v>
      </c>
      <c r="T102" s="65">
        <v>100</v>
      </c>
      <c r="U102" s="65">
        <v>33875</v>
      </c>
      <c r="V102" s="65">
        <v>32557</v>
      </c>
      <c r="W102" s="65">
        <f aca="true" t="shared" si="6" ref="W102:W108">U102-V102</f>
        <v>1318</v>
      </c>
      <c r="X102" s="65">
        <f aca="true" t="shared" si="7" ref="X102:X108">T102*W102</f>
        <v>131800</v>
      </c>
      <c r="Y102" s="97">
        <f aca="true" t="shared" si="8" ref="Y102:Y108">IF(S102="Kvarh(Lag)",X102/1000000,X102/1000)</f>
        <v>0.1318</v>
      </c>
      <c r="Z102" s="179"/>
      <c r="AA102" s="5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41"/>
      <c r="AQ102" s="41"/>
      <c r="AR102" s="41"/>
      <c r="AS102" s="41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74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40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</row>
    <row r="103" spans="14:142" s="39" customFormat="1" ht="9.75" customHeight="1">
      <c r="N103" s="157">
        <v>17</v>
      </c>
      <c r="O103" s="70" t="s">
        <v>122</v>
      </c>
      <c r="P103" s="73">
        <v>4902522</v>
      </c>
      <c r="Q103" s="30">
        <v>0</v>
      </c>
      <c r="R103" s="65" t="s">
        <v>685</v>
      </c>
      <c r="S103" s="60" t="s">
        <v>725</v>
      </c>
      <c r="T103" s="65">
        <v>100</v>
      </c>
      <c r="U103" s="65">
        <v>1255</v>
      </c>
      <c r="V103" s="65">
        <v>1184</v>
      </c>
      <c r="W103" s="65">
        <f t="shared" si="6"/>
        <v>71</v>
      </c>
      <c r="X103" s="65">
        <f t="shared" si="7"/>
        <v>7100</v>
      </c>
      <c r="Y103" s="97">
        <f t="shared" si="8"/>
        <v>0.0071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42"/>
      <c r="AO103" s="42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20</v>
      </c>
      <c r="O104" s="70" t="s">
        <v>123</v>
      </c>
      <c r="P104" s="73">
        <v>4902523</v>
      </c>
      <c r="Q104" s="30">
        <v>0</v>
      </c>
      <c r="R104" s="65" t="s">
        <v>685</v>
      </c>
      <c r="S104" s="60" t="s">
        <v>725</v>
      </c>
      <c r="T104" s="65">
        <v>100</v>
      </c>
      <c r="U104" s="65">
        <v>7</v>
      </c>
      <c r="V104" s="65">
        <v>7</v>
      </c>
      <c r="W104" s="65">
        <f t="shared" si="6"/>
        <v>0</v>
      </c>
      <c r="X104" s="65">
        <f t="shared" si="7"/>
        <v>0</v>
      </c>
      <c r="Y104" s="97">
        <f t="shared" si="8"/>
        <v>0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10</v>
      </c>
      <c r="O105" s="70" t="s">
        <v>124</v>
      </c>
      <c r="P105" s="73">
        <v>4902524</v>
      </c>
      <c r="Q105" s="30">
        <v>0</v>
      </c>
      <c r="R105" s="65" t="s">
        <v>685</v>
      </c>
      <c r="S105" s="60" t="s">
        <v>725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43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11</v>
      </c>
      <c r="O106" s="70" t="s">
        <v>125</v>
      </c>
      <c r="P106" s="73">
        <v>4902525</v>
      </c>
      <c r="Q106" s="30">
        <v>0</v>
      </c>
      <c r="R106" s="65" t="s">
        <v>685</v>
      </c>
      <c r="S106" s="60" t="s">
        <v>725</v>
      </c>
      <c r="T106" s="65">
        <v>100</v>
      </c>
      <c r="U106" s="65">
        <v>5</v>
      </c>
      <c r="V106" s="65">
        <v>5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12</v>
      </c>
      <c r="O107" s="70" t="s">
        <v>211</v>
      </c>
      <c r="P107" s="73">
        <v>4902526</v>
      </c>
      <c r="Q107" s="30">
        <v>0</v>
      </c>
      <c r="R107" s="65" t="s">
        <v>685</v>
      </c>
      <c r="S107" s="60" t="s">
        <v>725</v>
      </c>
      <c r="T107" s="65">
        <v>100</v>
      </c>
      <c r="U107" s="65">
        <v>19428</v>
      </c>
      <c r="V107" s="65">
        <v>18102</v>
      </c>
      <c r="W107" s="65">
        <f t="shared" si="6"/>
        <v>1326</v>
      </c>
      <c r="X107" s="65">
        <f t="shared" si="7"/>
        <v>132600</v>
      </c>
      <c r="Y107" s="97">
        <f t="shared" si="8"/>
        <v>0.1326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13</v>
      </c>
      <c r="O108" s="70" t="s">
        <v>590</v>
      </c>
      <c r="P108" s="73">
        <v>4902527</v>
      </c>
      <c r="Q108" s="30">
        <v>0</v>
      </c>
      <c r="R108" s="65" t="s">
        <v>685</v>
      </c>
      <c r="S108" s="60" t="s">
        <v>725</v>
      </c>
      <c r="T108" s="65">
        <v>100</v>
      </c>
      <c r="U108" s="65">
        <v>112</v>
      </c>
      <c r="V108" s="65">
        <v>112</v>
      </c>
      <c r="W108" s="65">
        <f t="shared" si="6"/>
        <v>0</v>
      </c>
      <c r="X108" s="65">
        <f t="shared" si="7"/>
        <v>0</v>
      </c>
      <c r="Y108" s="97">
        <f t="shared" si="8"/>
        <v>0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15" customFormat="1" ht="9.75" customHeight="1">
      <c r="N109" s="157"/>
      <c r="O109" s="104" t="s">
        <v>110</v>
      </c>
      <c r="P109" s="73"/>
      <c r="Q109" s="30"/>
      <c r="R109" s="30"/>
      <c r="S109" s="30"/>
      <c r="T109" s="30"/>
      <c r="U109" s="30"/>
      <c r="V109" s="30"/>
      <c r="W109" s="30"/>
      <c r="X109" s="109"/>
      <c r="Y109" s="71"/>
      <c r="Z109" s="179"/>
      <c r="AA109" s="10" t="s">
        <v>110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2"/>
      <c r="AQ109" s="2"/>
      <c r="AR109" s="2"/>
      <c r="AS109" s="2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8" t="s">
        <v>110</v>
      </c>
      <c r="BK109" s="6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5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4:142" s="39" customFormat="1" ht="9.75" customHeight="1">
      <c r="N110" s="157">
        <v>14</v>
      </c>
      <c r="O110" s="70" t="s">
        <v>111</v>
      </c>
      <c r="P110" s="73">
        <v>4902529</v>
      </c>
      <c r="Q110" s="30">
        <v>0</v>
      </c>
      <c r="R110" s="65" t="s">
        <v>685</v>
      </c>
      <c r="S110" s="60" t="s">
        <v>725</v>
      </c>
      <c r="T110" s="65">
        <v>100</v>
      </c>
      <c r="U110" s="65">
        <v>60812</v>
      </c>
      <c r="V110" s="65">
        <v>57515</v>
      </c>
      <c r="W110" s="65">
        <f>U110-V110</f>
        <v>3297</v>
      </c>
      <c r="X110" s="65">
        <f>T110*W110</f>
        <v>329700</v>
      </c>
      <c r="Y110" s="97">
        <f>IF(S110="Kvarh(Lag)",X110/1000000,X110/1000)</f>
        <v>0.3297</v>
      </c>
      <c r="Z110" s="179"/>
      <c r="AA110" s="5"/>
      <c r="AB110" s="292"/>
      <c r="AC110" s="292"/>
      <c r="AD110" s="292"/>
      <c r="AE110" s="26"/>
      <c r="AF110" s="292"/>
      <c r="AG110" s="26"/>
      <c r="AH110" s="26"/>
      <c r="AI110" s="26"/>
      <c r="AJ110" s="26"/>
      <c r="AK110" s="26"/>
      <c r="AL110" s="26"/>
      <c r="AM110" s="26"/>
      <c r="AN110" s="26"/>
      <c r="AO110" s="26"/>
      <c r="AP110" s="41"/>
      <c r="AQ110" s="41"/>
      <c r="AR110" s="41"/>
      <c r="AS110" s="41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74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40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</row>
    <row r="111" spans="14:142" s="39" customFormat="1" ht="9.75" customHeight="1">
      <c r="N111" s="157">
        <v>15</v>
      </c>
      <c r="O111" s="70" t="s">
        <v>112</v>
      </c>
      <c r="P111" s="73">
        <v>4902530</v>
      </c>
      <c r="Q111" s="30">
        <v>0</v>
      </c>
      <c r="R111" s="65" t="s">
        <v>685</v>
      </c>
      <c r="S111" s="60" t="s">
        <v>725</v>
      </c>
      <c r="T111" s="65">
        <v>100</v>
      </c>
      <c r="U111" s="65">
        <v>33631</v>
      </c>
      <c r="V111" s="65">
        <v>32094</v>
      </c>
      <c r="W111" s="65">
        <f>U111-V111</f>
        <v>1537</v>
      </c>
      <c r="X111" s="65">
        <f>T111*W111</f>
        <v>153700</v>
      </c>
      <c r="Y111" s="97">
        <f>IF(S111="Kvarh(Lag)",X111/1000000,X111/1000)</f>
        <v>0.1537</v>
      </c>
      <c r="Z111" s="179"/>
      <c r="AA111" s="5"/>
      <c r="AB111" s="218"/>
      <c r="AC111" s="218"/>
      <c r="AD111" s="218"/>
      <c r="AE111" s="26"/>
      <c r="AF111" s="218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16</v>
      </c>
      <c r="O112" s="70" t="s">
        <v>113</v>
      </c>
      <c r="P112" s="73">
        <v>4902531</v>
      </c>
      <c r="Q112" s="30">
        <v>0</v>
      </c>
      <c r="R112" s="65" t="s">
        <v>685</v>
      </c>
      <c r="S112" s="60" t="s">
        <v>725</v>
      </c>
      <c r="T112" s="65">
        <v>100</v>
      </c>
      <c r="U112" s="65">
        <v>20582</v>
      </c>
      <c r="V112" s="65">
        <v>19133</v>
      </c>
      <c r="W112" s="65">
        <f>U112-V112</f>
        <v>1449</v>
      </c>
      <c r="X112" s="65">
        <f>T112*W112</f>
        <v>144900</v>
      </c>
      <c r="Y112" s="97">
        <f>IF(S112="Kvarh(Lag)",X112/1000000,X112/1000)</f>
        <v>0.1449</v>
      </c>
      <c r="Z112" s="179"/>
      <c r="AA112" s="5"/>
      <c r="AB112" s="218"/>
      <c r="AC112" s="218"/>
      <c r="AD112" s="218"/>
      <c r="AE112" s="26"/>
      <c r="AF112" s="218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17</v>
      </c>
      <c r="O113" s="70" t="s">
        <v>114</v>
      </c>
      <c r="P113" s="73">
        <v>4902532</v>
      </c>
      <c r="Q113" s="30">
        <v>0</v>
      </c>
      <c r="R113" s="65" t="s">
        <v>685</v>
      </c>
      <c r="S113" s="60" t="s">
        <v>725</v>
      </c>
      <c r="T113" s="65">
        <v>100</v>
      </c>
      <c r="U113" s="65">
        <v>38286</v>
      </c>
      <c r="V113" s="65">
        <v>36559</v>
      </c>
      <c r="W113" s="65">
        <f>U113-V113</f>
        <v>1727</v>
      </c>
      <c r="X113" s="65">
        <f>T113*W113</f>
        <v>172700</v>
      </c>
      <c r="Y113" s="97">
        <f>IF(S113="Kvarh(Lag)",X113/1000000,X113/1000)</f>
        <v>0.1727</v>
      </c>
      <c r="Z113" s="179"/>
      <c r="AA113" s="5"/>
      <c r="AB113" s="218"/>
      <c r="AC113" s="218"/>
      <c r="AD113" s="218"/>
      <c r="AE113" s="26"/>
      <c r="AF113" s="218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15" customFormat="1" ht="9.75" customHeight="1">
      <c r="N114" s="157"/>
      <c r="O114" s="104" t="s">
        <v>60</v>
      </c>
      <c r="P114" s="73"/>
      <c r="Q114" s="30"/>
      <c r="R114" s="30"/>
      <c r="S114" s="30"/>
      <c r="T114" s="30"/>
      <c r="U114" s="30"/>
      <c r="V114" s="30"/>
      <c r="W114" s="30"/>
      <c r="X114" s="65"/>
      <c r="Y114" s="71"/>
      <c r="Z114" s="179"/>
      <c r="AA114" s="10" t="s">
        <v>60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2"/>
      <c r="AQ114" s="2"/>
      <c r="AR114" s="2"/>
      <c r="AS114" s="2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8" t="s">
        <v>60</v>
      </c>
      <c r="BK114" s="6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5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4:142" s="39" customFormat="1" ht="9.75" customHeight="1">
      <c r="N115" s="157">
        <v>18</v>
      </c>
      <c r="O115" s="70" t="s">
        <v>816</v>
      </c>
      <c r="P115" s="73">
        <v>4864807</v>
      </c>
      <c r="Q115" s="30">
        <v>0</v>
      </c>
      <c r="R115" s="65" t="s">
        <v>685</v>
      </c>
      <c r="S115" s="60" t="s">
        <v>725</v>
      </c>
      <c r="T115" s="65">
        <f>BV115</f>
        <v>100</v>
      </c>
      <c r="U115" s="65">
        <v>111553</v>
      </c>
      <c r="V115" s="65">
        <v>101029</v>
      </c>
      <c r="W115" s="65">
        <f>U115-V115</f>
        <v>10524</v>
      </c>
      <c r="X115" s="65">
        <f>T115*W115</f>
        <v>1052400</v>
      </c>
      <c r="Y115" s="97">
        <f>IF(S115="Kvarh(Lag)",X115/1000000,X115/1000)</f>
        <v>1.0524</v>
      </c>
      <c r="Z115" s="295"/>
      <c r="AA115" s="43" t="s">
        <v>237</v>
      </c>
      <c r="AB115" s="26">
        <v>6</v>
      </c>
      <c r="AC115" s="26">
        <v>1500</v>
      </c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41"/>
      <c r="AQ115" s="41"/>
      <c r="AR115" s="41"/>
      <c r="AS115" s="41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 t="s">
        <v>777</v>
      </c>
      <c r="BK115" s="74">
        <v>4865087</v>
      </c>
      <c r="BL115" s="26">
        <v>0</v>
      </c>
      <c r="BM115" s="26" t="s">
        <v>167</v>
      </c>
      <c r="BN115" s="26" t="s">
        <v>91</v>
      </c>
      <c r="BO115" s="26">
        <v>11000</v>
      </c>
      <c r="BP115" s="26">
        <v>11000</v>
      </c>
      <c r="BQ115" s="26">
        <v>400</v>
      </c>
      <c r="BR115" s="26">
        <v>400</v>
      </c>
      <c r="BS115" s="26">
        <v>100</v>
      </c>
      <c r="BT115" s="26">
        <v>1</v>
      </c>
      <c r="BU115" s="26">
        <f>(BP115/BO115)*(BR115/BQ115)</f>
        <v>1</v>
      </c>
      <c r="BV115" s="26">
        <f>BS115*BT115*BU115</f>
        <v>100</v>
      </c>
      <c r="BW115" s="272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</row>
    <row r="116" spans="14:142" s="39" customFormat="1" ht="9.75" customHeight="1">
      <c r="N116" s="157">
        <v>19</v>
      </c>
      <c r="O116" s="70" t="str">
        <f>BJ116</f>
        <v>FLY OVER</v>
      </c>
      <c r="P116" s="73">
        <f>BK116</f>
        <v>4865086</v>
      </c>
      <c r="Q116" s="30">
        <v>0</v>
      </c>
      <c r="R116" s="65" t="s">
        <v>685</v>
      </c>
      <c r="S116" s="60" t="s">
        <v>725</v>
      </c>
      <c r="T116" s="65">
        <f>BV116</f>
        <v>100</v>
      </c>
      <c r="U116" s="65">
        <v>41499</v>
      </c>
      <c r="V116" s="65">
        <v>40592</v>
      </c>
      <c r="W116" s="65">
        <f>U116-V116</f>
        <v>907</v>
      </c>
      <c r="X116" s="65">
        <f>T116*W116</f>
        <v>90700</v>
      </c>
      <c r="Y116" s="97">
        <f>IF(S116="Kvarh(Lag)",X116/1000000,X116/1000)</f>
        <v>0.0907</v>
      </c>
      <c r="Z116" s="295"/>
      <c r="AA116" s="5" t="s">
        <v>115</v>
      </c>
      <c r="AB116" s="26">
        <v>21</v>
      </c>
      <c r="AC116" s="26">
        <v>4393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42"/>
      <c r="AO116" s="42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115</v>
      </c>
      <c r="BK116" s="74">
        <v>4865086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2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20</v>
      </c>
      <c r="O117" s="70" t="s">
        <v>821</v>
      </c>
      <c r="P117" s="73">
        <v>4902571</v>
      </c>
      <c r="Q117" s="30">
        <v>0</v>
      </c>
      <c r="R117" s="65" t="s">
        <v>685</v>
      </c>
      <c r="S117" s="60" t="s">
        <v>725</v>
      </c>
      <c r="T117" s="65">
        <v>300</v>
      </c>
      <c r="U117" s="65">
        <v>47</v>
      </c>
      <c r="V117" s="65">
        <v>33</v>
      </c>
      <c r="W117" s="65">
        <f>U117-V117</f>
        <v>14</v>
      </c>
      <c r="X117" s="65">
        <f>T117*W117</f>
        <v>4200</v>
      </c>
      <c r="Y117" s="97">
        <f>IF(S117="Kvarh(Lag)",X117/1000000,X117/1000)</f>
        <v>0.0042</v>
      </c>
      <c r="Z117" s="295"/>
      <c r="AA117" s="5" t="s">
        <v>116</v>
      </c>
      <c r="AB117" s="26">
        <v>24</v>
      </c>
      <c r="AC117" s="26">
        <v>6252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116</v>
      </c>
      <c r="BK117" s="74">
        <v>4865088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2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/>
      <c r="O118" s="70" t="s">
        <v>824</v>
      </c>
      <c r="P118" s="73"/>
      <c r="Q118" s="30"/>
      <c r="R118" s="65"/>
      <c r="S118" s="60"/>
      <c r="T118" s="65"/>
      <c r="U118" s="65"/>
      <c r="V118" s="65"/>
      <c r="W118" s="65"/>
      <c r="X118" s="65"/>
      <c r="Y118" s="97"/>
      <c r="Z118" s="295"/>
      <c r="AA118" s="5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74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72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15" customFormat="1" ht="9.75" customHeight="1">
      <c r="N119" s="157"/>
      <c r="O119" s="104" t="s">
        <v>126</v>
      </c>
      <c r="P119" s="73"/>
      <c r="Q119" s="30"/>
      <c r="R119" s="30"/>
      <c r="S119" s="30"/>
      <c r="T119" s="30"/>
      <c r="U119" s="30"/>
      <c r="V119" s="30"/>
      <c r="W119" s="30"/>
      <c r="X119" s="109"/>
      <c r="Y119" s="71"/>
      <c r="Z119" s="179"/>
      <c r="AA119" s="10" t="s">
        <v>126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2"/>
      <c r="AQ119" s="2"/>
      <c r="AR119" s="2"/>
      <c r="AS119" s="2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8" t="s">
        <v>126</v>
      </c>
      <c r="BK119" s="6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5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4:142" s="39" customFormat="1" ht="19.5" customHeight="1">
      <c r="N120" s="157">
        <v>27</v>
      </c>
      <c r="O120" s="70" t="s">
        <v>590</v>
      </c>
      <c r="P120" s="73">
        <v>4902535</v>
      </c>
      <c r="Q120" s="30">
        <v>0</v>
      </c>
      <c r="R120" s="65" t="s">
        <v>685</v>
      </c>
      <c r="S120" s="60" t="s">
        <v>725</v>
      </c>
      <c r="T120" s="65">
        <v>100</v>
      </c>
      <c r="U120" s="65">
        <v>2337</v>
      </c>
      <c r="V120" s="65">
        <v>2337</v>
      </c>
      <c r="W120" s="65">
        <f aca="true" t="shared" si="9" ref="W120:W125">U120-V120</f>
        <v>0</v>
      </c>
      <c r="X120" s="65">
        <f aca="true" t="shared" si="10" ref="X120:X125">T120*W120</f>
        <v>0</v>
      </c>
      <c r="Y120" s="97">
        <f aca="true" t="shared" si="11" ref="Y120:Y125">IF(S120="Kvarh(Lag)",X120/1000000,X120/1000)</f>
        <v>0</v>
      </c>
      <c r="Z120" s="247"/>
      <c r="AA120" s="5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41"/>
      <c r="AQ120" s="41"/>
      <c r="AR120" s="41"/>
      <c r="AS120" s="41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74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40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</row>
    <row r="121" spans="14:142" s="39" customFormat="1" ht="9.75" customHeight="1">
      <c r="N121" s="157">
        <v>28</v>
      </c>
      <c r="O121" s="70" t="s">
        <v>127</v>
      </c>
      <c r="P121" s="73">
        <v>4902536</v>
      </c>
      <c r="Q121" s="30">
        <v>0</v>
      </c>
      <c r="R121" s="65" t="s">
        <v>685</v>
      </c>
      <c r="S121" s="60" t="s">
        <v>725</v>
      </c>
      <c r="T121" s="65">
        <v>100</v>
      </c>
      <c r="U121" s="65">
        <v>1952</v>
      </c>
      <c r="V121" s="65">
        <v>1949</v>
      </c>
      <c r="W121" s="65">
        <f t="shared" si="9"/>
        <v>3</v>
      </c>
      <c r="X121" s="65">
        <f t="shared" si="10"/>
        <v>300</v>
      </c>
      <c r="Y121" s="97">
        <f t="shared" si="11"/>
        <v>0.0003</v>
      </c>
      <c r="Z121" s="232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29</v>
      </c>
      <c r="O122" s="70" t="s">
        <v>128</v>
      </c>
      <c r="P122" s="73">
        <v>4902537</v>
      </c>
      <c r="Q122" s="30">
        <v>0</v>
      </c>
      <c r="R122" s="65" t="s">
        <v>685</v>
      </c>
      <c r="S122" s="60" t="s">
        <v>725</v>
      </c>
      <c r="T122" s="65">
        <v>100</v>
      </c>
      <c r="U122" s="65">
        <v>41616</v>
      </c>
      <c r="V122" s="65">
        <v>40369</v>
      </c>
      <c r="W122" s="65">
        <f t="shared" si="9"/>
        <v>1247</v>
      </c>
      <c r="X122" s="65">
        <f t="shared" si="10"/>
        <v>124700</v>
      </c>
      <c r="Y122" s="97">
        <f t="shared" si="11"/>
        <v>0.1247</v>
      </c>
      <c r="Z122" s="179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30</v>
      </c>
      <c r="O123" s="70" t="s">
        <v>129</v>
      </c>
      <c r="P123" s="73">
        <v>4902536</v>
      </c>
      <c r="Q123" s="30">
        <v>0</v>
      </c>
      <c r="R123" s="65" t="s">
        <v>685</v>
      </c>
      <c r="S123" s="60" t="s">
        <v>725</v>
      </c>
      <c r="T123" s="65">
        <v>100</v>
      </c>
      <c r="U123" s="65">
        <v>33650</v>
      </c>
      <c r="V123" s="65">
        <v>32415</v>
      </c>
      <c r="W123" s="65">
        <f t="shared" si="9"/>
        <v>1235</v>
      </c>
      <c r="X123" s="65">
        <f t="shared" si="10"/>
        <v>123500</v>
      </c>
      <c r="Y123" s="97">
        <f t="shared" si="11"/>
        <v>0.1235</v>
      </c>
      <c r="Z123" s="232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31</v>
      </c>
      <c r="O124" s="70" t="s">
        <v>130</v>
      </c>
      <c r="P124" s="73">
        <v>4902539</v>
      </c>
      <c r="Q124" s="30">
        <v>0</v>
      </c>
      <c r="R124" s="65" t="s">
        <v>685</v>
      </c>
      <c r="S124" s="60" t="s">
        <v>725</v>
      </c>
      <c r="T124" s="65">
        <v>100</v>
      </c>
      <c r="U124" s="65">
        <v>2481</v>
      </c>
      <c r="V124" s="65">
        <v>891</v>
      </c>
      <c r="W124" s="65">
        <f t="shared" si="9"/>
        <v>1590</v>
      </c>
      <c r="X124" s="65">
        <f t="shared" si="10"/>
        <v>159000</v>
      </c>
      <c r="Y124" s="97">
        <f t="shared" si="11"/>
        <v>0.159</v>
      </c>
      <c r="Z124" s="232"/>
      <c r="AA124" s="43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42"/>
      <c r="AO124" s="42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32</v>
      </c>
      <c r="O125" s="70" t="s">
        <v>123</v>
      </c>
      <c r="P125" s="73">
        <v>4902540</v>
      </c>
      <c r="Q125" s="30">
        <v>0</v>
      </c>
      <c r="R125" s="65" t="s">
        <v>685</v>
      </c>
      <c r="S125" s="60" t="s">
        <v>725</v>
      </c>
      <c r="T125" s="65">
        <v>100</v>
      </c>
      <c r="U125" s="65">
        <v>31108</v>
      </c>
      <c r="V125" s="65">
        <v>29523</v>
      </c>
      <c r="W125" s="65">
        <f t="shared" si="9"/>
        <v>1585</v>
      </c>
      <c r="X125" s="65">
        <f t="shared" si="10"/>
        <v>158500</v>
      </c>
      <c r="Y125" s="97">
        <f t="shared" si="11"/>
        <v>0.1585</v>
      </c>
      <c r="Z125" s="232"/>
      <c r="AA125" s="5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/>
      <c r="O126" s="70"/>
      <c r="P126" s="73"/>
      <c r="Q126" s="30"/>
      <c r="R126" s="65"/>
      <c r="S126" s="65"/>
      <c r="T126" s="65"/>
      <c r="U126" s="65"/>
      <c r="V126" s="65"/>
      <c r="W126" s="65"/>
      <c r="X126" s="65"/>
      <c r="Y126" s="71"/>
      <c r="Z126" s="232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15" customFormat="1" ht="9.75" customHeight="1">
      <c r="N127" s="30"/>
      <c r="O127" s="104" t="s">
        <v>133</v>
      </c>
      <c r="P127" s="73"/>
      <c r="Q127" s="30"/>
      <c r="R127" s="30"/>
      <c r="S127" s="30"/>
      <c r="T127" s="30"/>
      <c r="U127" s="30"/>
      <c r="V127" s="30"/>
      <c r="W127" s="30"/>
      <c r="X127" s="65"/>
      <c r="Y127" s="71"/>
      <c r="Z127" s="179"/>
      <c r="AA127" s="10" t="s">
        <v>133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2"/>
      <c r="AQ127" s="2"/>
      <c r="AR127" s="2"/>
      <c r="AS127" s="2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8" t="s">
        <v>133</v>
      </c>
      <c r="BK127" s="6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5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4:142" s="39" customFormat="1" ht="9.75" customHeight="1">
      <c r="N128" s="30">
        <v>33</v>
      </c>
      <c r="O128" s="70" t="s">
        <v>134</v>
      </c>
      <c r="P128" s="73">
        <v>4902541</v>
      </c>
      <c r="Q128" s="30">
        <v>0</v>
      </c>
      <c r="R128" s="65" t="s">
        <v>685</v>
      </c>
      <c r="S128" s="60" t="s">
        <v>725</v>
      </c>
      <c r="T128" s="65">
        <v>100</v>
      </c>
      <c r="U128" s="65">
        <v>43652</v>
      </c>
      <c r="V128" s="65">
        <v>42360</v>
      </c>
      <c r="W128" s="65">
        <f>U128-V128</f>
        <v>1292</v>
      </c>
      <c r="X128" s="65">
        <f>T128*W128</f>
        <v>129200</v>
      </c>
      <c r="Y128" s="97">
        <f>IF(S128="Kvarh(Lag)",X128/1000000,X128/1000)</f>
        <v>0.1292</v>
      </c>
      <c r="Z128" s="179"/>
      <c r="AA128" s="5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42"/>
      <c r="AO128" s="42"/>
      <c r="AP128" s="41"/>
      <c r="AQ128" s="41"/>
      <c r="AR128" s="41"/>
      <c r="AS128" s="41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74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40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</row>
    <row r="129" spans="14:142" s="39" customFormat="1" ht="9.75" customHeight="1">
      <c r="N129" s="30">
        <v>34</v>
      </c>
      <c r="O129" s="70" t="s">
        <v>135</v>
      </c>
      <c r="P129" s="73">
        <v>4902542</v>
      </c>
      <c r="Q129" s="30">
        <v>0</v>
      </c>
      <c r="R129" s="65" t="s">
        <v>685</v>
      </c>
      <c r="S129" s="60" t="s">
        <v>725</v>
      </c>
      <c r="T129" s="65">
        <v>100</v>
      </c>
      <c r="U129" s="65">
        <v>37801</v>
      </c>
      <c r="V129" s="65">
        <v>36017</v>
      </c>
      <c r="W129" s="65">
        <f>U129-V129</f>
        <v>1784</v>
      </c>
      <c r="X129" s="65">
        <f>T129*W129</f>
        <v>178400</v>
      </c>
      <c r="Y129" s="97">
        <f>IF(S129="Kvarh(Lag)",X129/1000000,X129/1000)</f>
        <v>0.1784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35</v>
      </c>
      <c r="O130" s="70" t="s">
        <v>142</v>
      </c>
      <c r="P130" s="73">
        <v>4902543</v>
      </c>
      <c r="Q130" s="30">
        <v>0</v>
      </c>
      <c r="R130" s="65" t="s">
        <v>685</v>
      </c>
      <c r="S130" s="60" t="s">
        <v>725</v>
      </c>
      <c r="T130" s="65">
        <v>100</v>
      </c>
      <c r="U130" s="65">
        <v>55894</v>
      </c>
      <c r="V130" s="65">
        <v>53528</v>
      </c>
      <c r="W130" s="65">
        <f>U130-V130</f>
        <v>2366</v>
      </c>
      <c r="X130" s="65">
        <f>T130*W130</f>
        <v>236600</v>
      </c>
      <c r="Y130" s="97">
        <f>IF(S130="Kvarh(Lag)",X130/1000000,X130/1000)</f>
        <v>0.2366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15" customFormat="1" ht="9.75" customHeight="1">
      <c r="N131" s="30"/>
      <c r="O131" s="104" t="s">
        <v>654</v>
      </c>
      <c r="P131" s="73"/>
      <c r="Q131" s="30"/>
      <c r="R131" s="30"/>
      <c r="S131" s="30"/>
      <c r="T131" s="30"/>
      <c r="U131" s="30"/>
      <c r="V131" s="30"/>
      <c r="W131" s="30"/>
      <c r="X131" s="65"/>
      <c r="Y131" s="71"/>
      <c r="Z131" s="179"/>
      <c r="AA131" s="10" t="s">
        <v>106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2"/>
      <c r="AQ131" s="2"/>
      <c r="AR131" s="2"/>
      <c r="AS131" s="2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8" t="s">
        <v>106</v>
      </c>
      <c r="BK131" s="6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5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4:142" s="39" customFormat="1" ht="9.75" customHeight="1">
      <c r="N132" s="30">
        <v>36</v>
      </c>
      <c r="O132" s="70" t="s">
        <v>655</v>
      </c>
      <c r="P132" s="73">
        <v>4902514</v>
      </c>
      <c r="Q132" s="30">
        <v>0</v>
      </c>
      <c r="R132" s="65" t="s">
        <v>685</v>
      </c>
      <c r="S132" s="60" t="s">
        <v>725</v>
      </c>
      <c r="T132" s="65">
        <v>1000</v>
      </c>
      <c r="U132" s="65">
        <v>2011</v>
      </c>
      <c r="V132" s="65">
        <v>2011</v>
      </c>
      <c r="W132" s="65">
        <f>U132-V132</f>
        <v>0</v>
      </c>
      <c r="X132" s="65">
        <f>T132*W132</f>
        <v>0</v>
      </c>
      <c r="Y132" s="97">
        <f>IF(S132="Kvarh(Lag)",X132/1000000,X132/1000)</f>
        <v>0</v>
      </c>
      <c r="Z132" s="232"/>
      <c r="AA132" s="5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41"/>
      <c r="AQ132" s="41"/>
      <c r="AR132" s="41"/>
      <c r="AS132" s="41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74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40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</row>
    <row r="133" spans="14:142" s="39" customFormat="1" ht="9.75" customHeight="1">
      <c r="N133" s="30">
        <v>37</v>
      </c>
      <c r="O133" s="70" t="s">
        <v>656</v>
      </c>
      <c r="P133" s="73">
        <v>4902514</v>
      </c>
      <c r="Q133" s="30">
        <v>0</v>
      </c>
      <c r="R133" s="65" t="s">
        <v>685</v>
      </c>
      <c r="S133" s="60" t="s">
        <v>725</v>
      </c>
      <c r="T133" s="65">
        <v>-1000</v>
      </c>
      <c r="U133" s="65">
        <v>79</v>
      </c>
      <c r="V133" s="65">
        <v>79</v>
      </c>
      <c r="W133" s="65">
        <f>U133-V133</f>
        <v>0</v>
      </c>
      <c r="X133" s="65">
        <f>T133*W133</f>
        <v>0</v>
      </c>
      <c r="Y133" s="97">
        <f>IF(S133="Kvarh(Lag)",X133/1000000,X133/1000)</f>
        <v>0</v>
      </c>
      <c r="Z133" s="232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38</v>
      </c>
      <c r="O134" s="70" t="s">
        <v>657</v>
      </c>
      <c r="P134" s="73">
        <v>4902516</v>
      </c>
      <c r="Q134" s="30">
        <v>0</v>
      </c>
      <c r="R134" s="65" t="s">
        <v>685</v>
      </c>
      <c r="S134" s="65" t="s">
        <v>725</v>
      </c>
      <c r="T134" s="65">
        <v>1000</v>
      </c>
      <c r="U134" s="65">
        <v>183</v>
      </c>
      <c r="V134" s="65">
        <v>183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183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39</v>
      </c>
      <c r="O135" s="70" t="s">
        <v>658</v>
      </c>
      <c r="P135" s="73">
        <v>4902516</v>
      </c>
      <c r="Q135" s="30">
        <v>0</v>
      </c>
      <c r="R135" s="65" t="s">
        <v>685</v>
      </c>
      <c r="S135" s="65" t="s">
        <v>725</v>
      </c>
      <c r="T135" s="65">
        <v>-1000</v>
      </c>
      <c r="U135" s="65">
        <v>672</v>
      </c>
      <c r="V135" s="65">
        <v>672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/>
      <c r="O136" s="70"/>
      <c r="P136" s="73"/>
      <c r="Q136" s="30"/>
      <c r="R136" s="65"/>
      <c r="S136" s="65"/>
      <c r="T136" s="65"/>
      <c r="U136" s="65"/>
      <c r="V136" s="65"/>
      <c r="W136" s="65"/>
      <c r="X136" s="65"/>
      <c r="Y136" s="71"/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85" t="s">
        <v>572</v>
      </c>
      <c r="X139" s="65"/>
      <c r="Y139" s="100">
        <f>SUM(Y93:Y138)</f>
        <v>3.8553999999999995</v>
      </c>
      <c r="Z139" s="239"/>
      <c r="AA139" s="40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5:24" ht="12.75">
      <c r="O140" s="101" t="s">
        <v>229</v>
      </c>
      <c r="P140" s="30"/>
      <c r="Q140" s="30"/>
      <c r="R140" s="30"/>
      <c r="S140" s="30"/>
      <c r="T140" s="30"/>
      <c r="U140" s="83"/>
      <c r="V140" s="30"/>
      <c r="W140" s="30"/>
      <c r="X140" s="113"/>
    </row>
    <row r="141" spans="15:25" ht="12.75">
      <c r="O141" s="135"/>
      <c r="P141" s="5" t="s">
        <v>230</v>
      </c>
      <c r="Q141" s="30"/>
      <c r="R141" s="30"/>
      <c r="S141" s="30"/>
      <c r="T141" s="30"/>
      <c r="U141" s="83"/>
      <c r="V141" s="30"/>
      <c r="W141" s="30"/>
      <c r="X141" s="113"/>
      <c r="Y141" s="30"/>
    </row>
    <row r="142" spans="15:25" ht="12.75">
      <c r="O142" s="36"/>
      <c r="P142" s="5" t="s">
        <v>231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7"/>
      <c r="P143" s="5" t="s">
        <v>232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18"/>
      <c r="P144" s="5" t="s">
        <v>323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43"/>
      <c r="P145" s="30"/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5.75">
      <c r="O146" s="110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2.75">
      <c r="O147" s="43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83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30"/>
    </row>
    <row r="157" spans="15:25" ht="26.25">
      <c r="O157" s="89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5:25" ht="12.75">
      <c r="O159" s="9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5">
      <c r="O160" s="102"/>
      <c r="P160" s="83"/>
      <c r="Q160" s="83"/>
      <c r="R160" s="83"/>
      <c r="S160" s="83"/>
      <c r="T160" s="83"/>
      <c r="U160" s="83"/>
      <c r="V160" s="83"/>
      <c r="W160" s="30"/>
      <c r="X160" s="30"/>
      <c r="Y160" s="30"/>
    </row>
    <row r="161" spans="15:25" ht="23.25">
      <c r="O161" s="103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41" ht="12.75">
      <c r="O162" s="43"/>
      <c r="P162" s="30"/>
      <c r="Q162" s="30"/>
      <c r="R162" s="94"/>
      <c r="S162" s="94"/>
      <c r="T162" s="94"/>
      <c r="U162" s="30"/>
      <c r="V162" s="94"/>
      <c r="W162" s="94"/>
      <c r="X162" s="94"/>
      <c r="Y162" s="94"/>
      <c r="AA162" s="2"/>
      <c r="AB162" s="2"/>
      <c r="AF162" s="18"/>
      <c r="AG162" s="18"/>
      <c r="AO162" s="18"/>
    </row>
    <row r="163" spans="15:25" ht="12.75">
      <c r="O163" s="104"/>
      <c r="P163" s="30"/>
      <c r="Q163" s="30"/>
      <c r="R163" s="30"/>
      <c r="S163" s="30"/>
      <c r="T163" s="30"/>
      <c r="U163" s="30"/>
      <c r="V163" s="30"/>
      <c r="W163" s="30"/>
      <c r="X163" s="65"/>
      <c r="Y163" s="30"/>
    </row>
    <row r="164" spans="15:25" ht="12.75">
      <c r="O164" s="43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104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43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104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43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83"/>
      <c r="Q184" s="30"/>
      <c r="R184" s="30"/>
      <c r="S184" s="30"/>
      <c r="T184" s="30"/>
      <c r="U184" s="30"/>
      <c r="V184" s="83"/>
      <c r="W184" s="30"/>
      <c r="X184" s="85"/>
      <c r="Y184" s="30"/>
    </row>
    <row r="185" spans="15:25" ht="12.75">
      <c r="O185" s="43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1" ht="12.75">
      <c r="O191" s="106"/>
    </row>
    <row r="193" spans="15:24" ht="24.75" customHeight="1">
      <c r="O193" s="114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ht="12.75">
      <c r="O194" s="104"/>
    </row>
    <row r="195" spans="15:24" ht="12.75">
      <c r="O195" s="43"/>
      <c r="P195" s="30"/>
      <c r="Q195" s="30"/>
      <c r="R195" s="30"/>
      <c r="S195" s="30"/>
      <c r="T195" s="30"/>
      <c r="U195" s="30"/>
      <c r="V195" s="30"/>
      <c r="W195" s="30"/>
      <c r="X195" s="65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200" ht="12.75">
      <c r="O200" s="104"/>
    </row>
    <row r="201" spans="15:24" ht="12.75">
      <c r="O201" s="43"/>
      <c r="P201" s="30"/>
      <c r="Q201" s="30"/>
      <c r="R201" s="30"/>
      <c r="S201" s="30"/>
      <c r="T201" s="30"/>
      <c r="U201" s="30"/>
      <c r="V201" s="30"/>
      <c r="W201" s="30"/>
      <c r="X201" s="65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10" ht="12.75">
      <c r="O210" s="104"/>
    </row>
    <row r="211" spans="15:24" ht="12.75">
      <c r="O211" s="43"/>
      <c r="P211" s="30"/>
      <c r="Q211" s="30"/>
      <c r="R211" s="30"/>
      <c r="S211" s="30"/>
      <c r="T211" s="30"/>
      <c r="U211" s="30"/>
      <c r="V211" s="30"/>
      <c r="W211" s="30"/>
      <c r="X211" s="65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6" ht="12.75">
      <c r="O216" s="104"/>
    </row>
    <row r="217" spans="15:24" ht="12.75">
      <c r="O217" s="43"/>
      <c r="P217" s="30"/>
      <c r="Q217" s="30"/>
      <c r="R217" s="30"/>
      <c r="S217" s="30"/>
      <c r="T217" s="30"/>
      <c r="U217" s="30"/>
      <c r="V217" s="30"/>
      <c r="W217" s="30"/>
      <c r="X217" s="65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1" ht="12.75">
      <c r="O221" s="104"/>
    </row>
    <row r="222" spans="15:24" ht="12.75">
      <c r="O222" s="43"/>
      <c r="P222" s="30"/>
      <c r="Q222" s="30"/>
      <c r="R222" s="30"/>
      <c r="S222" s="30"/>
      <c r="T222" s="30"/>
      <c r="U222" s="30"/>
      <c r="V222" s="30"/>
      <c r="W222" s="30"/>
      <c r="X222" s="65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5" ht="12.75">
      <c r="O225" s="104"/>
    </row>
    <row r="226" spans="15:24" ht="12.75">
      <c r="O226" s="43"/>
      <c r="P226" s="30"/>
      <c r="Q226" s="30"/>
      <c r="R226" s="30"/>
      <c r="S226" s="30"/>
      <c r="T226" s="30"/>
      <c r="U226" s="30"/>
      <c r="V226" s="30"/>
      <c r="W226" s="30"/>
      <c r="X226" s="65"/>
    </row>
    <row r="228" ht="12.75">
      <c r="O228" s="104"/>
    </row>
    <row r="229" spans="15:24" ht="12.75">
      <c r="O229" s="43"/>
      <c r="P229" s="30"/>
      <c r="Q229" s="30"/>
      <c r="R229" s="30"/>
      <c r="S229" s="30"/>
      <c r="T229" s="30"/>
      <c r="U229" s="30"/>
      <c r="V229" s="30"/>
      <c r="W229" s="30"/>
      <c r="X229" s="65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2" ht="12.75">
      <c r="O232" s="104"/>
    </row>
    <row r="233" spans="15:24" ht="12.75">
      <c r="O233" s="43"/>
      <c r="P233" s="30"/>
      <c r="Q233" s="30"/>
      <c r="R233" s="30"/>
      <c r="S233" s="30"/>
      <c r="T233" s="30"/>
      <c r="U233" s="30"/>
      <c r="V233" s="30"/>
      <c r="W233" s="30"/>
      <c r="X233" s="65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7" spans="21:24" ht="12.75">
      <c r="U237" s="83"/>
      <c r="V237" s="30"/>
      <c r="W237" s="30"/>
      <c r="X237" s="85"/>
    </row>
  </sheetData>
  <dataValidations count="1">
    <dataValidation errorStyle="warning" type="whole" allowBlank="1" showInputMessage="1" showErrorMessage="1" sqref="X128:X130 X132:X139 X7:X66 X93:X94 X97:X100 X102:X108 X110:X113 X115:X118 X120:X126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SheetLayoutView="100" workbookViewId="0" topLeftCell="M25">
      <selection activeCell="U40" sqref="U40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8.0039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315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834</v>
      </c>
      <c r="H3"/>
      <c r="O3" s="91" t="s">
        <v>690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771</v>
      </c>
      <c r="H4"/>
      <c r="O4" s="91" t="s">
        <v>837</v>
      </c>
      <c r="AE4" s="8"/>
      <c r="BN4" s="3" t="s">
        <v>235</v>
      </c>
    </row>
    <row r="5" spans="3:26" ht="19.5" customHeight="1">
      <c r="C5" s="21" t="s">
        <v>251</v>
      </c>
      <c r="H5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4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7" t="s">
        <v>833</v>
      </c>
      <c r="V6" s="447" t="s">
        <v>827</v>
      </c>
      <c r="W6" s="94" t="s">
        <v>217</v>
      </c>
      <c r="X6" s="94" t="s">
        <v>218</v>
      </c>
      <c r="Y6" s="94" t="s">
        <v>724</v>
      </c>
      <c r="Z6" s="129"/>
      <c r="AA6" s="54"/>
      <c r="AB6" s="3" t="s">
        <v>187</v>
      </c>
      <c r="AC6" s="22" t="s">
        <v>680</v>
      </c>
      <c r="AD6" s="22" t="s">
        <v>678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685</v>
      </c>
      <c r="S9" s="60" t="s">
        <v>725</v>
      </c>
      <c r="T9" s="65">
        <v>100</v>
      </c>
      <c r="U9" s="65">
        <v>78339</v>
      </c>
      <c r="V9" s="65">
        <v>75208</v>
      </c>
      <c r="W9" s="65">
        <f aca="true" t="shared" si="0" ref="W9:W15">U9-V9</f>
        <v>3131</v>
      </c>
      <c r="X9" s="65">
        <f aca="true" t="shared" si="1" ref="X9:X15">T9*W9</f>
        <v>313100</v>
      </c>
      <c r="Y9" s="97">
        <f aca="true" t="shared" si="2" ref="Y9:Y15">IF(S9="Kvarh(Lag)",X9/1000000,X9/1000)</f>
        <v>0.3131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685</v>
      </c>
      <c r="S10" s="60" t="s">
        <v>725</v>
      </c>
      <c r="T10" s="65">
        <v>100</v>
      </c>
      <c r="U10" s="65">
        <v>167620</v>
      </c>
      <c r="V10" s="65">
        <v>161725</v>
      </c>
      <c r="W10" s="65">
        <f t="shared" si="0"/>
        <v>5895</v>
      </c>
      <c r="X10" s="65">
        <f t="shared" si="1"/>
        <v>589500</v>
      </c>
      <c r="Y10" s="97">
        <f t="shared" si="2"/>
        <v>0.5895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685</v>
      </c>
      <c r="S11" s="60" t="s">
        <v>725</v>
      </c>
      <c r="T11" s="65">
        <v>100</v>
      </c>
      <c r="U11" s="65">
        <v>130029</v>
      </c>
      <c r="V11" s="65">
        <v>124397</v>
      </c>
      <c r="W11" s="65">
        <f t="shared" si="0"/>
        <v>5632</v>
      </c>
      <c r="X11" s="65">
        <f t="shared" si="1"/>
        <v>563200</v>
      </c>
      <c r="Y11" s="97">
        <f t="shared" si="2"/>
        <v>0.5632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685</v>
      </c>
      <c r="S12" s="60" t="s">
        <v>725</v>
      </c>
      <c r="T12" s="65">
        <v>100</v>
      </c>
      <c r="U12" s="65">
        <v>80903</v>
      </c>
      <c r="V12" s="65">
        <v>79133</v>
      </c>
      <c r="W12" s="65">
        <f t="shared" si="0"/>
        <v>1770</v>
      </c>
      <c r="X12" s="65">
        <f t="shared" si="1"/>
        <v>177000</v>
      </c>
      <c r="Y12" s="97">
        <f t="shared" si="2"/>
        <v>0.177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685</v>
      </c>
      <c r="S13" s="60" t="s">
        <v>725</v>
      </c>
      <c r="T13" s="65">
        <v>100</v>
      </c>
      <c r="U13" s="65">
        <v>3418</v>
      </c>
      <c r="V13" s="65">
        <v>3418</v>
      </c>
      <c r="W13" s="65">
        <f t="shared" si="0"/>
        <v>0</v>
      </c>
      <c r="X13" s="65">
        <f t="shared" si="1"/>
        <v>0</v>
      </c>
      <c r="Y13" s="97">
        <f t="shared" si="2"/>
        <v>0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685</v>
      </c>
      <c r="S14" s="60" t="s">
        <v>725</v>
      </c>
      <c r="T14" s="65">
        <v>100</v>
      </c>
      <c r="U14" s="65">
        <v>150691</v>
      </c>
      <c r="V14" s="65">
        <v>146350</v>
      </c>
      <c r="W14" s="65">
        <f t="shared" si="0"/>
        <v>4341</v>
      </c>
      <c r="X14" s="65">
        <f t="shared" si="1"/>
        <v>434100</v>
      </c>
      <c r="Y14" s="97">
        <f t="shared" si="2"/>
        <v>0.4341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685</v>
      </c>
      <c r="S15" s="60" t="s">
        <v>725</v>
      </c>
      <c r="T15" s="65">
        <v>100</v>
      </c>
      <c r="U15" s="65">
        <v>139352</v>
      </c>
      <c r="V15" s="65">
        <v>133683</v>
      </c>
      <c r="W15" s="65">
        <f t="shared" si="0"/>
        <v>5669</v>
      </c>
      <c r="X15" s="65">
        <f t="shared" si="1"/>
        <v>566900</v>
      </c>
      <c r="Y15" s="97">
        <f t="shared" si="2"/>
        <v>0.5669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51"/>
      <c r="B18" s="352" t="s">
        <v>772</v>
      </c>
      <c r="C18" s="353"/>
      <c r="D18" s="353"/>
      <c r="E18" s="353"/>
      <c r="F18" s="353"/>
      <c r="G18" s="353"/>
      <c r="H18" s="353"/>
      <c r="I18" s="353"/>
      <c r="J18" s="354"/>
      <c r="K18" s="354"/>
      <c r="L18" s="354"/>
      <c r="M18" s="355"/>
      <c r="N18" s="30"/>
      <c r="O18" s="213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6"/>
      <c r="B19" s="284"/>
      <c r="C19" s="284"/>
      <c r="D19" s="284"/>
      <c r="E19" s="284"/>
      <c r="F19" s="284"/>
      <c r="G19" s="284"/>
      <c r="H19" s="284"/>
      <c r="I19" s="284"/>
      <c r="J19" s="68"/>
      <c r="K19" s="68"/>
      <c r="L19" s="68"/>
      <c r="M19" s="173"/>
      <c r="N19" s="30">
        <v>11</v>
      </c>
      <c r="O19" s="64" t="s">
        <v>700</v>
      </c>
      <c r="P19" s="73">
        <v>4864831</v>
      </c>
      <c r="Q19" s="30" t="e">
        <v>#REF!</v>
      </c>
      <c r="R19" s="65" t="s">
        <v>685</v>
      </c>
      <c r="S19" s="60" t="s">
        <v>725</v>
      </c>
      <c r="T19" s="65">
        <v>1000</v>
      </c>
      <c r="U19" s="65">
        <v>11694</v>
      </c>
      <c r="V19" s="65">
        <v>10779</v>
      </c>
      <c r="W19" s="65">
        <f aca="true" t="shared" si="6" ref="W19:W29">U19-V19</f>
        <v>915</v>
      </c>
      <c r="X19" s="65">
        <f aca="true" t="shared" si="7" ref="X19:X29">T19*W19</f>
        <v>915000</v>
      </c>
      <c r="Y19" s="97">
        <f aca="true" t="shared" si="8" ref="Y19:Y29">IF(S19="Kvarh(Lag)",X19/1000000,X19/1000)</f>
        <v>0.915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545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4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6"/>
      <c r="B20" s="284"/>
      <c r="C20" s="284"/>
      <c r="D20" s="284"/>
      <c r="E20" s="284"/>
      <c r="F20" s="284"/>
      <c r="G20" s="284"/>
      <c r="H20" s="284"/>
      <c r="I20" s="284"/>
      <c r="J20" s="68"/>
      <c r="K20" s="68"/>
      <c r="L20" s="68"/>
      <c r="M20" s="173"/>
      <c r="N20" s="30">
        <v>12</v>
      </c>
      <c r="O20" s="64" t="s">
        <v>672</v>
      </c>
      <c r="P20" s="73">
        <v>4864832</v>
      </c>
      <c r="Q20" s="30" t="e">
        <v>#REF!</v>
      </c>
      <c r="R20" s="65" t="s">
        <v>685</v>
      </c>
      <c r="S20" s="60" t="s">
        <v>725</v>
      </c>
      <c r="T20" s="65">
        <v>1000</v>
      </c>
      <c r="U20" s="65">
        <v>16019</v>
      </c>
      <c r="V20" s="65">
        <v>16505</v>
      </c>
      <c r="W20" s="65">
        <f t="shared" si="6"/>
        <v>-486</v>
      </c>
      <c r="X20" s="65">
        <f t="shared" si="7"/>
        <v>-486000</v>
      </c>
      <c r="Y20" s="97">
        <f t="shared" si="8"/>
        <v>-0.486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544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4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7"/>
      <c r="B21" s="257"/>
      <c r="C21" s="257"/>
      <c r="D21" s="257"/>
      <c r="E21" s="257"/>
      <c r="F21" s="257"/>
      <c r="G21" s="257"/>
      <c r="H21" s="257"/>
      <c r="I21" s="358"/>
      <c r="J21" s="359"/>
      <c r="K21" s="359"/>
      <c r="L21" s="359"/>
      <c r="M21" s="360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685</v>
      </c>
      <c r="S21" s="60" t="s">
        <v>725</v>
      </c>
      <c r="T21" s="65">
        <v>1000</v>
      </c>
      <c r="U21" s="65">
        <v>18044</v>
      </c>
      <c r="V21" s="65">
        <v>16082</v>
      </c>
      <c r="W21" s="65">
        <f t="shared" si="6"/>
        <v>1962</v>
      </c>
      <c r="X21" s="65">
        <f t="shared" si="7"/>
        <v>1962000</v>
      </c>
      <c r="Y21" s="97">
        <f t="shared" si="8"/>
        <v>1.962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685</v>
      </c>
      <c r="S22" s="60" t="s">
        <v>725</v>
      </c>
      <c r="T22" s="65">
        <v>1000</v>
      </c>
      <c r="U22" s="65">
        <v>15195</v>
      </c>
      <c r="V22" s="65">
        <v>14687</v>
      </c>
      <c r="W22" s="65">
        <f t="shared" si="6"/>
        <v>508</v>
      </c>
      <c r="X22" s="65">
        <f t="shared" si="7"/>
        <v>508000</v>
      </c>
      <c r="Y22" s="97">
        <f t="shared" si="8"/>
        <v>0.508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7"/>
      <c r="B23" s="257"/>
      <c r="C23" s="257"/>
      <c r="D23" s="257"/>
      <c r="E23" s="257"/>
      <c r="F23" s="257"/>
      <c r="G23" s="257"/>
      <c r="H23" s="257"/>
      <c r="I23" s="358"/>
      <c r="J23" s="359"/>
      <c r="K23" s="359"/>
      <c r="L23" s="359"/>
      <c r="M23" s="360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685</v>
      </c>
      <c r="S23" s="60" t="s">
        <v>725</v>
      </c>
      <c r="T23" s="65">
        <v>1000</v>
      </c>
      <c r="U23" s="30">
        <v>15076</v>
      </c>
      <c r="V23" s="30">
        <v>14501</v>
      </c>
      <c r="W23" s="65">
        <f t="shared" si="6"/>
        <v>575</v>
      </c>
      <c r="X23" s="65">
        <f t="shared" si="7"/>
        <v>575000</v>
      </c>
      <c r="Y23" s="97">
        <f t="shared" si="8"/>
        <v>0.575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7"/>
      <c r="B24" s="257"/>
      <c r="C24" s="257"/>
      <c r="D24" s="257"/>
      <c r="E24" s="257"/>
      <c r="F24" s="257"/>
      <c r="G24" s="257"/>
      <c r="H24" s="257"/>
      <c r="I24" s="358"/>
      <c r="J24" s="359"/>
      <c r="K24" s="359"/>
      <c r="L24" s="359"/>
      <c r="M24" s="360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685</v>
      </c>
      <c r="S24" s="60" t="s">
        <v>725</v>
      </c>
      <c r="T24" s="65">
        <v>1000</v>
      </c>
      <c r="U24" s="30">
        <v>26169</v>
      </c>
      <c r="V24" s="30">
        <v>24611</v>
      </c>
      <c r="W24" s="65">
        <f t="shared" si="6"/>
        <v>1558</v>
      </c>
      <c r="X24" s="65">
        <f t="shared" si="7"/>
        <v>1558000</v>
      </c>
      <c r="Y24" s="97">
        <f t="shared" si="8"/>
        <v>1.558</v>
      </c>
      <c r="Z24" s="144"/>
      <c r="AA24" s="54"/>
      <c r="AB24" s="65" t="s">
        <v>677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677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8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685</v>
      </c>
      <c r="S25" s="60" t="s">
        <v>725</v>
      </c>
      <c r="T25" s="65">
        <v>1000</v>
      </c>
      <c r="U25" s="30">
        <v>49603</v>
      </c>
      <c r="V25" s="30">
        <v>48489</v>
      </c>
      <c r="W25" s="65">
        <f t="shared" si="6"/>
        <v>1114</v>
      </c>
      <c r="X25" s="65">
        <f t="shared" si="7"/>
        <v>1114000</v>
      </c>
      <c r="Y25" s="97">
        <f t="shared" si="8"/>
        <v>1.114</v>
      </c>
      <c r="Z25" s="144"/>
      <c r="AA25" s="54"/>
      <c r="AB25" s="65" t="s">
        <v>671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672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4"/>
      <c r="J26" s="68"/>
      <c r="K26" s="68"/>
      <c r="L26" s="68"/>
      <c r="M26" s="173"/>
      <c r="N26" s="30">
        <v>18</v>
      </c>
      <c r="O26" s="64" t="s">
        <v>701</v>
      </c>
      <c r="P26" s="73">
        <v>4864838</v>
      </c>
      <c r="Q26" s="30" t="e">
        <v>#REF!</v>
      </c>
      <c r="R26" s="65" t="s">
        <v>685</v>
      </c>
      <c r="S26" s="60" t="s">
        <v>725</v>
      </c>
      <c r="T26" s="65">
        <v>1000</v>
      </c>
      <c r="U26" s="30">
        <v>7385</v>
      </c>
      <c r="V26" s="30">
        <v>6595</v>
      </c>
      <c r="W26" s="65">
        <f t="shared" si="6"/>
        <v>790</v>
      </c>
      <c r="X26" s="65">
        <f t="shared" si="7"/>
        <v>790000</v>
      </c>
      <c r="Y26" s="97">
        <f t="shared" si="8"/>
        <v>0.79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4"/>
      <c r="J27" s="68"/>
      <c r="K27" s="68"/>
      <c r="L27" s="68"/>
      <c r="M27" s="173"/>
      <c r="N27" s="30">
        <v>19</v>
      </c>
      <c r="O27" s="64" t="s">
        <v>702</v>
      </c>
      <c r="P27" s="73">
        <v>4864839</v>
      </c>
      <c r="Q27" s="30" t="e">
        <v>#REF!</v>
      </c>
      <c r="R27" s="65" t="s">
        <v>685</v>
      </c>
      <c r="S27" s="60" t="s">
        <v>725</v>
      </c>
      <c r="T27" s="65">
        <v>1000</v>
      </c>
      <c r="U27" s="30">
        <v>29901</v>
      </c>
      <c r="V27" s="30">
        <v>28459</v>
      </c>
      <c r="W27" s="65">
        <f t="shared" si="6"/>
        <v>1442</v>
      </c>
      <c r="X27" s="65">
        <f t="shared" si="7"/>
        <v>1442000</v>
      </c>
      <c r="Y27" s="97">
        <f t="shared" si="8"/>
        <v>1.442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579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580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61" t="s">
        <v>197</v>
      </c>
      <c r="B28" s="362" t="s">
        <v>773</v>
      </c>
      <c r="C28" s="362"/>
      <c r="D28" s="362"/>
      <c r="E28" s="358"/>
      <c r="F28" s="358"/>
      <c r="G28" s="363">
        <f>$Y$88</f>
        <v>44.33495019503685</v>
      </c>
      <c r="H28" s="358" t="s">
        <v>774</v>
      </c>
      <c r="I28" s="284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685</v>
      </c>
      <c r="S28" s="60" t="s">
        <v>725</v>
      </c>
      <c r="T28" s="65">
        <v>100</v>
      </c>
      <c r="U28" s="30">
        <v>32173</v>
      </c>
      <c r="V28" s="30">
        <v>31814</v>
      </c>
      <c r="W28" s="65">
        <f t="shared" si="6"/>
        <v>359</v>
      </c>
      <c r="X28" s="65">
        <f t="shared" si="7"/>
        <v>35900</v>
      </c>
      <c r="Y28" s="97">
        <f t="shared" si="8"/>
        <v>0.0359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4"/>
      <c r="B29" s="365"/>
      <c r="C29" s="365"/>
      <c r="D29" s="365"/>
      <c r="E29" s="284"/>
      <c r="F29" s="284"/>
      <c r="G29" s="366"/>
      <c r="H29" s="284"/>
      <c r="I29" s="367"/>
      <c r="J29" s="68"/>
      <c r="K29" s="68"/>
      <c r="L29" s="68"/>
      <c r="M29" s="173"/>
      <c r="N29" s="30">
        <v>20</v>
      </c>
      <c r="O29" s="64" t="s">
        <v>778</v>
      </c>
      <c r="P29" s="73">
        <v>4864883</v>
      </c>
      <c r="Q29" s="30" t="e">
        <v>#REF!</v>
      </c>
      <c r="R29" s="65" t="s">
        <v>685</v>
      </c>
      <c r="S29" s="60" t="s">
        <v>725</v>
      </c>
      <c r="T29" s="65">
        <v>1000</v>
      </c>
      <c r="U29" s="30">
        <v>4778</v>
      </c>
      <c r="V29" s="30">
        <v>4460</v>
      </c>
      <c r="W29" s="65">
        <f t="shared" si="6"/>
        <v>318</v>
      </c>
      <c r="X29" s="65">
        <f t="shared" si="7"/>
        <v>318000</v>
      </c>
      <c r="Y29" s="97">
        <f t="shared" si="8"/>
        <v>0.318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4"/>
      <c r="B30" s="365"/>
      <c r="C30" s="365"/>
      <c r="D30" s="365"/>
      <c r="E30" s="284"/>
      <c r="F30" s="284"/>
      <c r="G30" s="366"/>
      <c r="H30" s="284"/>
      <c r="I30" s="367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402">
        <f>SUM(Y9:Y29)</f>
        <v>11.375699999999998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8" t="s">
        <v>748</v>
      </c>
      <c r="B31" s="369" t="s">
        <v>775</v>
      </c>
      <c r="C31" s="369"/>
      <c r="D31" s="370"/>
      <c r="E31" s="284"/>
      <c r="F31" s="284"/>
      <c r="G31" s="371">
        <f>'STEPPED UP BY GENCO'!$I$62*-1</f>
        <v>-6.0238427925</v>
      </c>
      <c r="H31" s="358" t="s">
        <v>774</v>
      </c>
      <c r="I31" s="367"/>
      <c r="J31" s="68"/>
      <c r="K31" s="68"/>
      <c r="L31" s="68"/>
      <c r="M31" s="173"/>
      <c r="N31" s="30"/>
      <c r="O31" s="213" t="s">
        <v>621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8"/>
      <c r="B32" s="372"/>
      <c r="C32" s="372"/>
      <c r="D32" s="372"/>
      <c r="E32" s="284"/>
      <c r="F32" s="284"/>
      <c r="G32" s="366"/>
      <c r="H32" s="284"/>
      <c r="I32" s="284"/>
      <c r="J32" s="68"/>
      <c r="K32" s="68"/>
      <c r="L32" s="68"/>
      <c r="M32" s="173"/>
      <c r="N32" s="30">
        <v>21</v>
      </c>
      <c r="O32" s="64" t="s">
        <v>703</v>
      </c>
      <c r="P32" s="73">
        <v>4865041</v>
      </c>
      <c r="Q32" s="30" t="e">
        <v>#REF!</v>
      </c>
      <c r="R32" s="65" t="s">
        <v>685</v>
      </c>
      <c r="S32" s="60" t="s">
        <v>725</v>
      </c>
      <c r="T32" s="65">
        <v>1100</v>
      </c>
      <c r="U32" s="30">
        <v>185</v>
      </c>
      <c r="V32" s="30">
        <v>185</v>
      </c>
      <c r="W32" s="65">
        <f>U32-V32</f>
        <v>0</v>
      </c>
      <c r="X32" s="65">
        <f>T32*W32</f>
        <v>0</v>
      </c>
      <c r="Y32" s="97">
        <f>IF(S32="Kvarh(Lag)",X32/1000000,X32/1000)</f>
        <v>0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584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8"/>
      <c r="B33" s="373"/>
      <c r="C33" s="372"/>
      <c r="D33" s="372"/>
      <c r="E33" s="284"/>
      <c r="F33" s="284"/>
      <c r="G33" s="375"/>
      <c r="H33" s="284"/>
      <c r="I33" s="284"/>
      <c r="J33" s="68"/>
      <c r="K33" s="68"/>
      <c r="L33" s="68"/>
      <c r="M33" s="173"/>
      <c r="N33" s="30">
        <v>22</v>
      </c>
      <c r="O33" s="64" t="s">
        <v>623</v>
      </c>
      <c r="P33" s="73">
        <v>4865042</v>
      </c>
      <c r="Q33" s="30" t="e">
        <v>#REF!</v>
      </c>
      <c r="R33" s="65" t="s">
        <v>685</v>
      </c>
      <c r="S33" s="60" t="s">
        <v>725</v>
      </c>
      <c r="T33" s="65">
        <v>1100</v>
      </c>
      <c r="U33" s="30">
        <v>50</v>
      </c>
      <c r="V33" s="30">
        <v>50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674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4"/>
      <c r="B34" s="362"/>
      <c r="C34" s="358"/>
      <c r="D34" s="358"/>
      <c r="E34" s="358"/>
      <c r="F34" s="358"/>
      <c r="G34" s="375"/>
      <c r="H34" s="358"/>
      <c r="I34" s="359"/>
      <c r="J34" s="359"/>
      <c r="K34" s="359"/>
      <c r="L34" s="359"/>
      <c r="M34" s="360"/>
      <c r="N34" s="30"/>
      <c r="O34" s="213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6"/>
      <c r="B35" s="369"/>
      <c r="C35" s="369"/>
      <c r="D35" s="377"/>
      <c r="E35" s="358"/>
      <c r="F35" s="358"/>
      <c r="G35" s="378"/>
      <c r="H35" s="358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685</v>
      </c>
      <c r="S35" s="60" t="s">
        <v>725</v>
      </c>
      <c r="T35" s="65">
        <v>1000</v>
      </c>
      <c r="U35" s="30">
        <v>142378</v>
      </c>
      <c r="V35" s="30">
        <v>141158</v>
      </c>
      <c r="W35" s="65">
        <f>U35-V35</f>
        <v>1220</v>
      </c>
      <c r="X35" s="65">
        <f>T35*W35</f>
        <v>1220000</v>
      </c>
      <c r="Y35" s="97">
        <f>IF(S35="Kvarh(Lag)",X35/1000000,X35/1000)</f>
        <v>1.22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9"/>
      <c r="B36" s="362"/>
      <c r="C36" s="358"/>
      <c r="D36" s="358"/>
      <c r="E36" s="358"/>
      <c r="F36" s="358"/>
      <c r="G36" s="380"/>
      <c r="H36" s="358"/>
      <c r="I36" s="359"/>
      <c r="J36" s="359"/>
      <c r="K36" s="359"/>
      <c r="L36" s="359"/>
      <c r="M36" s="360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685</v>
      </c>
      <c r="S36" s="60" t="s">
        <v>725</v>
      </c>
      <c r="T36" s="65">
        <v>1000</v>
      </c>
      <c r="U36" s="30">
        <v>11493</v>
      </c>
      <c r="V36" s="30">
        <v>11493</v>
      </c>
      <c r="W36" s="65">
        <f>U36-V36</f>
        <v>0</v>
      </c>
      <c r="X36" s="65">
        <f>T36*W36</f>
        <v>0</v>
      </c>
      <c r="Y36" s="97">
        <f>IF(S36="Kvarh(Lag)",X36/1000000,X36/1000)</f>
        <v>0</v>
      </c>
      <c r="Z36" s="144"/>
      <c r="AA36" s="54"/>
      <c r="AB36" s="85" t="s">
        <v>621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621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9"/>
      <c r="B37" s="362"/>
      <c r="C37" s="358"/>
      <c r="D37" s="358"/>
      <c r="E37" s="358"/>
      <c r="F37" s="358"/>
      <c r="G37" s="380"/>
      <c r="H37" s="358"/>
      <c r="I37" s="359"/>
      <c r="J37" s="359"/>
      <c r="K37" s="359"/>
      <c r="L37" s="359"/>
      <c r="M37" s="360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81"/>
      <c r="B38" s="72"/>
      <c r="C38" s="72"/>
      <c r="D38" s="72"/>
      <c r="E38" s="72"/>
      <c r="F38" s="72"/>
      <c r="G38" s="382"/>
      <c r="H38" s="39"/>
      <c r="I38" s="68"/>
      <c r="J38" s="68"/>
      <c r="K38" s="68"/>
      <c r="L38" s="68"/>
      <c r="M38" s="173"/>
      <c r="N38" s="30">
        <v>25</v>
      </c>
      <c r="O38" s="64" t="s">
        <v>699</v>
      </c>
      <c r="P38" s="73">
        <v>4864889</v>
      </c>
      <c r="Q38" s="30" t="e">
        <v>#REF!</v>
      </c>
      <c r="R38" s="65" t="s">
        <v>685</v>
      </c>
      <c r="S38" s="60" t="s">
        <v>725</v>
      </c>
      <c r="T38" s="65">
        <v>-1000</v>
      </c>
      <c r="U38" s="30">
        <v>6761</v>
      </c>
      <c r="V38" s="30">
        <v>6750</v>
      </c>
      <c r="W38" s="65">
        <f>U38-V38</f>
        <v>11</v>
      </c>
      <c r="X38" s="65">
        <f>T38*W38</f>
        <v>-11000</v>
      </c>
      <c r="Y38" s="97">
        <f>IF(S38="Kvarh(Lag)",X38/1000000,X38/1000)</f>
        <v>-0.011</v>
      </c>
      <c r="Z38" s="144"/>
      <c r="AA38" s="54"/>
      <c r="AB38" s="65" t="s">
        <v>637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622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9"/>
      <c r="C39" s="72"/>
      <c r="D39" s="72"/>
      <c r="E39" s="72"/>
      <c r="F39" s="257"/>
      <c r="G39" s="383"/>
      <c r="H39" s="362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685</v>
      </c>
      <c r="S39" s="60" t="s">
        <v>725</v>
      </c>
      <c r="T39" s="65">
        <v>-100</v>
      </c>
      <c r="U39" s="30">
        <v>72830</v>
      </c>
      <c r="V39" s="30">
        <v>72724</v>
      </c>
      <c r="W39" s="65">
        <f>U39-V39</f>
        <v>106</v>
      </c>
      <c r="X39" s="65">
        <f>T39*W39</f>
        <v>-10600</v>
      </c>
      <c r="Y39" s="97">
        <f>IF(S39="Kvarh(Lag)",X39/1000000,X39/1000)</f>
        <v>-0.0106</v>
      </c>
      <c r="Z39" s="144"/>
      <c r="AA39" s="54"/>
      <c r="AB39" s="65" t="s">
        <v>638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623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4"/>
      <c r="B40" s="72"/>
      <c r="C40" s="72"/>
      <c r="D40" s="72"/>
      <c r="E40" s="72"/>
      <c r="F40" s="72"/>
      <c r="G40" s="385"/>
      <c r="H40" s="257"/>
      <c r="I40" s="68"/>
      <c r="J40" s="68"/>
      <c r="K40" s="68"/>
      <c r="L40" s="68"/>
      <c r="M40" s="173"/>
      <c r="N40" s="30"/>
      <c r="O40" s="213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9"/>
      <c r="B41" s="386"/>
      <c r="C41" s="372"/>
      <c r="D41" s="372"/>
      <c r="E41" s="358"/>
      <c r="F41" s="358"/>
      <c r="G41" s="387"/>
      <c r="H41" s="359"/>
      <c r="I41" s="388"/>
      <c r="J41" s="389"/>
      <c r="K41" s="359"/>
      <c r="L41" s="359"/>
      <c r="M41" s="360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685</v>
      </c>
      <c r="S41" s="60" t="s">
        <v>725</v>
      </c>
      <c r="T41" s="65">
        <v>1000</v>
      </c>
      <c r="U41" s="30">
        <v>41771</v>
      </c>
      <c r="V41" s="30">
        <v>40513</v>
      </c>
      <c r="W41" s="65">
        <f>U41-V41</f>
        <v>1258</v>
      </c>
      <c r="X41" s="65">
        <f>T41*W41</f>
        <v>1258000</v>
      </c>
      <c r="Y41" s="97">
        <f>IF(S41="Kvarh(Lag)",X41/1000000,X41/1000)</f>
        <v>1.258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9"/>
      <c r="B42" s="372"/>
      <c r="C42" s="372"/>
      <c r="D42" s="372"/>
      <c r="E42" s="138"/>
      <c r="F42" s="28"/>
      <c r="G42" s="385"/>
      <c r="H42" s="153"/>
      <c r="I42" s="68"/>
      <c r="J42" s="68"/>
      <c r="K42" s="68"/>
      <c r="L42" s="68"/>
      <c r="M42" s="173"/>
      <c r="N42" s="30"/>
      <c r="O42" s="213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90"/>
      <c r="B43" s="359"/>
      <c r="C43" s="359"/>
      <c r="D43" s="359"/>
      <c r="E43" s="359"/>
      <c r="F43" s="359"/>
      <c r="G43" s="191"/>
      <c r="H43" s="359"/>
      <c r="I43" s="359"/>
      <c r="J43" s="359"/>
      <c r="K43" s="359"/>
      <c r="L43" s="359"/>
      <c r="M43" s="360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685</v>
      </c>
      <c r="S43" s="60" t="s">
        <v>725</v>
      </c>
      <c r="T43" s="65">
        <v>1000</v>
      </c>
      <c r="U43" s="30">
        <v>46885</v>
      </c>
      <c r="V43" s="30">
        <v>45288</v>
      </c>
      <c r="W43" s="65">
        <f>U43-V43</f>
        <v>1597</v>
      </c>
      <c r="X43" s="65">
        <f>T43*W43</f>
        <v>1597000</v>
      </c>
      <c r="Y43" s="97">
        <f>IF(S43="Kvarh(Lag)",X43/1000000,X43/1000)</f>
        <v>1.597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3"/>
      <c r="B44" s="132"/>
      <c r="C44" s="132"/>
      <c r="D44" s="132"/>
      <c r="E44" s="132"/>
      <c r="F44" s="132"/>
      <c r="G44" s="394"/>
      <c r="H44" s="394"/>
      <c r="I44" s="394"/>
      <c r="J44" s="394"/>
      <c r="K44" s="394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685</v>
      </c>
      <c r="S44" s="60" t="s">
        <v>725</v>
      </c>
      <c r="T44" s="65">
        <v>1000</v>
      </c>
      <c r="U44" s="30">
        <v>30615</v>
      </c>
      <c r="V44" s="30">
        <v>30104</v>
      </c>
      <c r="W44" s="65">
        <f>U44-V44</f>
        <v>511</v>
      </c>
      <c r="X44" s="65">
        <f>T44*W44</f>
        <v>511000</v>
      </c>
      <c r="Y44" s="97">
        <f>IF(S44="Kvarh(Lag)",X44/1000000,X44/1000)</f>
        <v>0.511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1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7"/>
      <c r="M45" s="360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685</v>
      </c>
      <c r="S45" s="60" t="s">
        <v>725</v>
      </c>
      <c r="T45" s="65">
        <v>1000</v>
      </c>
      <c r="U45" s="30">
        <v>42133</v>
      </c>
      <c r="V45" s="30">
        <v>40974</v>
      </c>
      <c r="W45" s="65">
        <f>U45-V45</f>
        <v>1159</v>
      </c>
      <c r="X45" s="65">
        <f>T45*W45</f>
        <v>1159000</v>
      </c>
      <c r="Y45" s="97">
        <f>IF(S45="Kvarh(Lag)",X45/1000000,X45/1000)</f>
        <v>1.159</v>
      </c>
      <c r="Z45" s="144"/>
      <c r="AA45" s="54"/>
      <c r="AB45" s="65" t="s">
        <v>679</v>
      </c>
      <c r="AC45" s="4">
        <f>BI45</f>
        <v>60.1</v>
      </c>
      <c r="AD45" s="62">
        <f>NDPL!AC39</f>
        <v>32.8</v>
      </c>
      <c r="AE45" s="62">
        <f>NDPL!AD39</f>
        <v>0</v>
      </c>
      <c r="AF45" s="62">
        <f>NDPL!AE39</f>
        <v>0</v>
      </c>
      <c r="AG45" s="62">
        <f>NDPL!AF39</f>
        <v>0</v>
      </c>
      <c r="AH45" s="62">
        <f>NDPL!AG39</f>
        <v>0</v>
      </c>
      <c r="AI45" s="62">
        <f>NDPL!AH39</f>
        <v>0</v>
      </c>
      <c r="AJ45" s="62">
        <f>NDPL!AI39</f>
        <v>0</v>
      </c>
      <c r="AK45" s="62">
        <f>NDPL!AJ39</f>
        <v>0</v>
      </c>
      <c r="AL45" s="62">
        <f>NDPL!AK39</f>
        <v>0</v>
      </c>
      <c r="AM45" s="62">
        <f>NDPL!AL39</f>
        <v>0</v>
      </c>
      <c r="AN45" s="62">
        <f>NDPL!AM39</f>
        <v>0</v>
      </c>
      <c r="AO45" s="61">
        <f>NDPL!AN39</f>
        <v>0</v>
      </c>
      <c r="AP45" s="61">
        <f>NDPL!AO39</f>
        <v>0</v>
      </c>
      <c r="AQ45" s="61">
        <f>NDPL!AP39</f>
        <v>0</v>
      </c>
      <c r="AR45" s="61">
        <f>NDPL!AQ39</f>
        <v>0</v>
      </c>
      <c r="AS45" s="61">
        <f>NDPL!AR39</f>
        <v>0</v>
      </c>
      <c r="AT45" s="63">
        <f>NDPL!AS39</f>
        <v>0</v>
      </c>
      <c r="AU45" s="63">
        <f>NDPL!AT39</f>
        <v>0</v>
      </c>
      <c r="AV45" s="63">
        <f>NDPL!AU39</f>
        <v>0</v>
      </c>
      <c r="AW45" s="63">
        <f>NDPL!AV39</f>
        <v>0</v>
      </c>
      <c r="AX45" s="63">
        <f>NDPL!AW39</f>
        <v>0</v>
      </c>
      <c r="AY45" s="63">
        <f>NDPL!AX39</f>
        <v>0</v>
      </c>
      <c r="AZ45" s="63">
        <f>NDPL!AY39</f>
        <v>0</v>
      </c>
      <c r="BA45" s="63">
        <f>NDPL!AZ39</f>
        <v>0</v>
      </c>
      <c r="BB45" s="63">
        <f>NDPL!BA39</f>
        <v>0</v>
      </c>
      <c r="BC45" s="63">
        <f>NDPL!BB39</f>
        <v>0</v>
      </c>
      <c r="BD45" s="63">
        <f>NDPL!BC39</f>
        <v>0</v>
      </c>
      <c r="BE45" s="63">
        <f>NDPL!BD39</f>
        <v>0</v>
      </c>
      <c r="BF45" s="63">
        <f>NDPL!BE39</f>
        <v>0</v>
      </c>
      <c r="BG45" s="63">
        <f>NDPL!BF39</f>
        <v>0</v>
      </c>
      <c r="BH45" s="63">
        <f>NDPL!BG39</f>
        <v>0</v>
      </c>
      <c r="BI45" s="63">
        <f>NDPL!BH39</f>
        <v>60.1</v>
      </c>
      <c r="BJ45" s="156"/>
      <c r="BK45" s="63" t="str">
        <f>NDPL!BJ39</f>
        <v>33KV CIVIL LINE-2</v>
      </c>
      <c r="BL45" s="251" t="str">
        <f>NDPL!BK39</f>
        <v>DVB-568</v>
      </c>
      <c r="BM45" s="63">
        <f>NDPL!BL39</f>
        <v>0</v>
      </c>
      <c r="BN45" s="63" t="str">
        <f>NDPL!BM39</f>
        <v>SECURE</v>
      </c>
      <c r="BO45" s="63" t="str">
        <f>NDPL!BN39</f>
        <v>MWH</v>
      </c>
      <c r="BP45" s="63">
        <f>NDPL!BO39</f>
        <v>33</v>
      </c>
      <c r="BQ45" s="63">
        <f>NDPL!BP39</f>
        <v>33</v>
      </c>
      <c r="BR45" s="63">
        <f>NDPL!BQ39</f>
        <v>300</v>
      </c>
      <c r="BS45" s="63">
        <f>NDPL!BR39</f>
        <v>400</v>
      </c>
      <c r="BT45" s="63">
        <f>NDPL!BS39</f>
        <v>1</v>
      </c>
      <c r="BU45" s="63">
        <f>NDPL!BT39</f>
        <v>1</v>
      </c>
      <c r="BV45" s="63">
        <f>NDPL!BU39</f>
        <v>1.3333333333333333</v>
      </c>
      <c r="BW45" s="63">
        <f>NDPL!BV39</f>
        <v>1.3333333333333333</v>
      </c>
      <c r="BX45" s="63">
        <f>NDPL!BW39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8"/>
      <c r="B46" s="228"/>
      <c r="C46" s="228"/>
      <c r="D46" s="228"/>
      <c r="E46" s="228"/>
      <c r="F46" s="362" t="s">
        <v>294</v>
      </c>
      <c r="G46" s="363">
        <f>SUM(G28:G44)</f>
        <v>38.311107402536855</v>
      </c>
      <c r="H46" s="362" t="s">
        <v>774</v>
      </c>
      <c r="I46" s="228"/>
      <c r="J46" s="228"/>
      <c r="K46" s="228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685</v>
      </c>
      <c r="S46" s="60" t="s">
        <v>725</v>
      </c>
      <c r="T46" s="65">
        <v>1000</v>
      </c>
      <c r="U46" s="65">
        <v>34718</v>
      </c>
      <c r="V46" s="65">
        <v>32923</v>
      </c>
      <c r="W46" s="65">
        <f>U46-V46</f>
        <v>1795</v>
      </c>
      <c r="X46" s="65">
        <f>T46*W46</f>
        <v>1795000</v>
      </c>
      <c r="Y46" s="97">
        <f>IF(S46="Kvarh(Lag)",X46/1000000,X46/1000)</f>
        <v>1.795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8" customFormat="1" ht="9.75" customHeight="1">
      <c r="A47" s="39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68"/>
      <c r="M47" s="173"/>
      <c r="N47" s="30"/>
      <c r="O47" s="213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6"/>
      <c r="CB47" s="216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</row>
    <row r="48" spans="1:111" s="15" customFormat="1" ht="12" customHeight="1">
      <c r="A48" s="395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59"/>
      <c r="M48" s="360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685</v>
      </c>
      <c r="S48" s="60" t="s">
        <v>725</v>
      </c>
      <c r="T48" s="65">
        <v>-100</v>
      </c>
      <c r="U48" s="30">
        <v>417094</v>
      </c>
      <c r="V48" s="30">
        <v>412700</v>
      </c>
      <c r="W48" s="65">
        <f>U48-V48</f>
        <v>4394</v>
      </c>
      <c r="X48" s="65">
        <f>T48*W48</f>
        <v>-439400</v>
      </c>
      <c r="Y48" s="97">
        <f>IF(S48="Kvarh(Lag)",X48/1000000,X48/1000)</f>
        <v>-0.4394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5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59"/>
      <c r="M49" s="360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685</v>
      </c>
      <c r="S49" s="60" t="s">
        <v>725</v>
      </c>
      <c r="T49" s="65">
        <v>-100</v>
      </c>
      <c r="U49" s="30">
        <v>372388</v>
      </c>
      <c r="V49" s="30">
        <v>360341</v>
      </c>
      <c r="W49" s="65">
        <f>U49-V49</f>
        <v>12047</v>
      </c>
      <c r="X49" s="65">
        <f>T49*W49</f>
        <v>-1204700</v>
      </c>
      <c r="Y49" s="97">
        <f>IF(S49="Kvarh(Lag)",X49/1000000,X49/1000)</f>
        <v>-1.2047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59"/>
      <c r="M50" s="360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685</v>
      </c>
      <c r="S50" s="60" t="s">
        <v>725</v>
      </c>
      <c r="T50" s="65">
        <v>-100</v>
      </c>
      <c r="U50" s="30">
        <v>72940</v>
      </c>
      <c r="V50" s="30">
        <v>71841</v>
      </c>
      <c r="W50" s="65">
        <f>U50-V50</f>
        <v>1099</v>
      </c>
      <c r="X50" s="65">
        <f>T50*W50</f>
        <v>-109900</v>
      </c>
      <c r="Y50" s="97">
        <f>IF(S50="Kvarh(Lag)",X50/1000000,X50/1000)</f>
        <v>-0.1099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59"/>
      <c r="M51" s="360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685</v>
      </c>
      <c r="S51" s="60" t="s">
        <v>725</v>
      </c>
      <c r="T51" s="65">
        <v>-100</v>
      </c>
      <c r="U51" s="30">
        <v>465184</v>
      </c>
      <c r="V51" s="30">
        <v>451125</v>
      </c>
      <c r="W51" s="65">
        <f>U51-V51</f>
        <v>14059</v>
      </c>
      <c r="X51" s="65">
        <f>T51*W51</f>
        <v>-1405900</v>
      </c>
      <c r="Y51" s="97">
        <f>IF(S51="Kvarh(Lag)",X51/1000000,X51/1000)</f>
        <v>-1.4059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59"/>
      <c r="M52" s="360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685</v>
      </c>
      <c r="S52" s="60" t="s">
        <v>725</v>
      </c>
      <c r="T52" s="65">
        <v>-1000</v>
      </c>
      <c r="U52" s="30">
        <v>27328</v>
      </c>
      <c r="V52" s="30">
        <v>26679</v>
      </c>
      <c r="W52" s="65">
        <f>U52-V52</f>
        <v>649</v>
      </c>
      <c r="X52" s="65">
        <f>T52*W52</f>
        <v>-649000</v>
      </c>
      <c r="Y52" s="97">
        <f>IF(S52="Kvarh(Lag)",X52/1000000,X52/1000)</f>
        <v>-0.649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59"/>
      <c r="M53" s="360"/>
      <c r="N53" s="30"/>
      <c r="O53" s="95" t="s">
        <v>704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1"/>
      <c r="N55" s="30">
        <v>38</v>
      </c>
      <c r="O55" s="64" t="s">
        <v>705</v>
      </c>
      <c r="P55" s="73">
        <v>4864951</v>
      </c>
      <c r="Q55" s="30" t="e">
        <v>#REF!</v>
      </c>
      <c r="R55" s="65" t="s">
        <v>685</v>
      </c>
      <c r="S55" s="60" t="s">
        <v>725</v>
      </c>
      <c r="T55" s="65">
        <v>-1000</v>
      </c>
      <c r="U55" s="65">
        <v>63099</v>
      </c>
      <c r="V55" s="65">
        <v>62399</v>
      </c>
      <c r="W55" s="65">
        <f>U55-V55</f>
        <v>700</v>
      </c>
      <c r="X55" s="65">
        <f>T55*W55</f>
        <v>-700000</v>
      </c>
      <c r="Y55" s="97">
        <f>IF(S55="Kvarh(Lag)",X55/1000000,X55/1000)</f>
        <v>-0.7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706</v>
      </c>
      <c r="P56" s="73">
        <v>4864952</v>
      </c>
      <c r="Q56" s="30" t="e">
        <v>#REF!</v>
      </c>
      <c r="R56" s="65" t="s">
        <v>685</v>
      </c>
      <c r="S56" s="60" t="s">
        <v>725</v>
      </c>
      <c r="T56" s="65">
        <v>-1000</v>
      </c>
      <c r="U56" s="65">
        <v>42195</v>
      </c>
      <c r="V56" s="65">
        <v>41810</v>
      </c>
      <c r="W56" s="65">
        <f>U56-V56</f>
        <v>385</v>
      </c>
      <c r="X56" s="65">
        <f>T56*W56</f>
        <v>-385000</v>
      </c>
      <c r="Y56" s="97">
        <f>IF(S56="Kvarh(Lag)",X56/1000000,X56/1000)</f>
        <v>-0.385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3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685</v>
      </c>
      <c r="S59" s="60" t="s">
        <v>725</v>
      </c>
      <c r="T59" s="65">
        <v>-1000</v>
      </c>
      <c r="U59" s="30">
        <v>21711</v>
      </c>
      <c r="V59" s="30">
        <v>21116</v>
      </c>
      <c r="W59" s="65">
        <f>U59-V59</f>
        <v>595</v>
      </c>
      <c r="X59" s="65">
        <f>T59*W59</f>
        <v>-595000</v>
      </c>
      <c r="Y59" s="97">
        <f>IF(S59="Kvarh(Lag)",X59/1000000,X59/1000)</f>
        <v>-0.595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685</v>
      </c>
      <c r="S60" s="60" t="s">
        <v>725</v>
      </c>
      <c r="T60" s="65">
        <v>-1000</v>
      </c>
      <c r="U60" s="30">
        <v>16483</v>
      </c>
      <c r="V60" s="30">
        <v>16131</v>
      </c>
      <c r="W60" s="65">
        <f>U60-V60</f>
        <v>352</v>
      </c>
      <c r="X60" s="65">
        <f>T60*W60</f>
        <v>-352000</v>
      </c>
      <c r="Y60" s="97">
        <f>IF(S60="Kvarh(Lag)",X60/1000000,X60/1000)</f>
        <v>-0.352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3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559</v>
      </c>
      <c r="P62" s="73">
        <v>4865169</v>
      </c>
      <c r="Q62" s="30" t="e">
        <v>#REF!</v>
      </c>
      <c r="R62" s="65" t="s">
        <v>685</v>
      </c>
      <c r="S62" s="60" t="s">
        <v>725</v>
      </c>
      <c r="T62" s="65">
        <v>-1000</v>
      </c>
      <c r="U62" s="30">
        <v>45014</v>
      </c>
      <c r="V62" s="30">
        <v>43801</v>
      </c>
      <c r="W62" s="65">
        <f>U62-V62</f>
        <v>1213</v>
      </c>
      <c r="X62" s="65">
        <f>T62*W62</f>
        <v>-1213000</v>
      </c>
      <c r="Y62" s="97">
        <f>IF(S62="Kvarh(Lag)",X62/1000000,X62/1000)</f>
        <v>-1.213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688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689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685</v>
      </c>
      <c r="S65" s="60" t="s">
        <v>725</v>
      </c>
      <c r="T65" s="65">
        <v>1000</v>
      </c>
      <c r="U65" s="30">
        <v>34491</v>
      </c>
      <c r="V65" s="30">
        <v>33876</v>
      </c>
      <c r="W65" s="65">
        <f>U65-V65</f>
        <v>615</v>
      </c>
      <c r="X65" s="65">
        <f>T65*W65</f>
        <v>615000</v>
      </c>
      <c r="Y65" s="97">
        <f>IF(S65="Kvarh(Lag)",X65/1000000,X65/1000)</f>
        <v>0.615</v>
      </c>
      <c r="Z65" s="144"/>
      <c r="AA65" s="54"/>
      <c r="AB65" s="65" t="s">
        <v>505</v>
      </c>
      <c r="AC65" s="4">
        <f>BI65</f>
        <v>59740</v>
      </c>
      <c r="AD65" s="62">
        <f>NDPL!AC55</f>
        <v>59382</v>
      </c>
      <c r="AE65" s="62">
        <f>NDPL!AD55</f>
        <v>0</v>
      </c>
      <c r="AF65" s="62">
        <f>NDPL!AE55</f>
        <v>0</v>
      </c>
      <c r="AG65" s="62">
        <f>NDPL!AF55</f>
        <v>0</v>
      </c>
      <c r="AH65" s="62">
        <f>NDPL!AG55</f>
        <v>0</v>
      </c>
      <c r="AI65" s="62">
        <f>NDPL!AH55</f>
        <v>0</v>
      </c>
      <c r="AJ65" s="62">
        <f>NDPL!AI55</f>
        <v>0</v>
      </c>
      <c r="AK65" s="62">
        <f>NDPL!AJ55</f>
        <v>0</v>
      </c>
      <c r="AL65" s="62">
        <f>NDPL!AK55</f>
        <v>0</v>
      </c>
      <c r="AM65" s="63">
        <f>NDPL!AL55</f>
        <v>0</v>
      </c>
      <c r="AN65" s="63">
        <f>NDPL!AM55</f>
        <v>0</v>
      </c>
      <c r="AO65" s="61">
        <f>NDPL!AN55</f>
        <v>0</v>
      </c>
      <c r="AP65" s="61">
        <f>NDPL!AO55</f>
        <v>0</v>
      </c>
      <c r="AQ65" s="61">
        <f>NDPL!AP55</f>
        <v>0</v>
      </c>
      <c r="AR65" s="61">
        <f>NDPL!AQ55</f>
        <v>0</v>
      </c>
      <c r="AS65" s="61">
        <f>NDPL!AR55</f>
        <v>0</v>
      </c>
      <c r="AT65" s="63">
        <f>NDPL!AS55</f>
        <v>0</v>
      </c>
      <c r="AU65" s="63">
        <f>NDPL!AT55</f>
        <v>0</v>
      </c>
      <c r="AV65" s="63">
        <f>NDPL!AU55</f>
        <v>0</v>
      </c>
      <c r="AW65" s="63">
        <f>NDPL!AV55</f>
        <v>0</v>
      </c>
      <c r="AX65" s="63">
        <f>NDPL!AW55</f>
        <v>0</v>
      </c>
      <c r="AY65" s="63">
        <f>NDPL!AX55</f>
        <v>0</v>
      </c>
      <c r="AZ65" s="63">
        <f>NDPL!AY55</f>
        <v>0</v>
      </c>
      <c r="BA65" s="63">
        <f>NDPL!AZ55</f>
        <v>0</v>
      </c>
      <c r="BB65" s="63">
        <f>NDPL!BA55</f>
        <v>0</v>
      </c>
      <c r="BC65" s="63">
        <f>NDPL!BB55</f>
        <v>0</v>
      </c>
      <c r="BD65" s="63">
        <f>NDPL!BC55</f>
        <v>0</v>
      </c>
      <c r="BE65" s="63">
        <f>NDPL!BD55</f>
        <v>0</v>
      </c>
      <c r="BF65" s="63">
        <f>NDPL!BE55</f>
        <v>0</v>
      </c>
      <c r="BG65" s="63">
        <f>NDPL!BF55</f>
        <v>0</v>
      </c>
      <c r="BH65" s="63">
        <f>NDPL!BG55</f>
        <v>0</v>
      </c>
      <c r="BI65" s="63">
        <f>NDPL!BH55</f>
        <v>59740</v>
      </c>
      <c r="BJ65" s="4"/>
      <c r="BK65" s="65" t="s">
        <v>505</v>
      </c>
      <c r="BL65" s="73" t="str">
        <f>NDPL!BK55</f>
        <v>DVB-525</v>
      </c>
      <c r="BM65" s="65">
        <f>NDPL!BL55</f>
        <v>0</v>
      </c>
      <c r="BN65" s="65" t="str">
        <f>NDPL!BM55</f>
        <v>Secure</v>
      </c>
      <c r="BO65" s="65" t="str">
        <f>NDPL!BN55</f>
        <v>Mwh</v>
      </c>
      <c r="BP65" s="65">
        <f>NDPL!BO55</f>
        <v>33</v>
      </c>
      <c r="BQ65" s="65">
        <f>NDPL!BP55</f>
        <v>33</v>
      </c>
      <c r="BR65" s="65">
        <f>NDPL!BQ55</f>
        <v>800</v>
      </c>
      <c r="BS65" s="65">
        <f>NDPL!BR55</f>
        <v>800</v>
      </c>
      <c r="BT65" s="65">
        <f>NDPL!BS55</f>
        <v>1</v>
      </c>
      <c r="BU65" s="65">
        <f>NDPL!BT55</f>
        <v>1</v>
      </c>
      <c r="BV65" s="65">
        <f>NDPL!BU55</f>
        <v>1</v>
      </c>
      <c r="BW65" s="65">
        <f>NDPL!BV55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685</v>
      </c>
      <c r="S66" s="60" t="s">
        <v>725</v>
      </c>
      <c r="T66" s="65">
        <v>1000</v>
      </c>
      <c r="U66" s="30">
        <v>57188</v>
      </c>
      <c r="V66" s="30">
        <v>55706</v>
      </c>
      <c r="W66" s="65">
        <f>U66-V66</f>
        <v>1482</v>
      </c>
      <c r="X66" s="65">
        <f>T66*W66</f>
        <v>1482000</v>
      </c>
      <c r="Y66" s="97">
        <f>IF(S66="Kvarh(Lag)",X66/1000000,X66/1000)</f>
        <v>1.482</v>
      </c>
      <c r="Z66" s="144"/>
      <c r="AA66" s="116"/>
      <c r="AB66" s="65" t="s">
        <v>506</v>
      </c>
      <c r="AC66" s="4">
        <f>BI66</f>
        <v>167371</v>
      </c>
      <c r="AD66" s="62">
        <f>NDPL!AC56</f>
        <v>163259</v>
      </c>
      <c r="AE66" s="62">
        <f>NDPL!AD56</f>
        <v>0</v>
      </c>
      <c r="AF66" s="62">
        <f>NDPL!AE56</f>
        <v>0</v>
      </c>
      <c r="AG66" s="62">
        <f>NDPL!AF56</f>
        <v>0</v>
      </c>
      <c r="AH66" s="62">
        <f>NDPL!AG56</f>
        <v>0</v>
      </c>
      <c r="AI66" s="62">
        <f>NDPL!AH56</f>
        <v>0</v>
      </c>
      <c r="AJ66" s="62">
        <f>NDPL!AI56</f>
        <v>0</v>
      </c>
      <c r="AK66" s="62">
        <f>NDPL!AJ56</f>
        <v>0</v>
      </c>
      <c r="AL66" s="62">
        <f>NDPL!AK56</f>
        <v>0</v>
      </c>
      <c r="AM66" s="63">
        <f>NDPL!AL56</f>
        <v>0</v>
      </c>
      <c r="AN66" s="63">
        <f>NDPL!AM56</f>
        <v>0</v>
      </c>
      <c r="AO66" s="61">
        <f>NDPL!AN56</f>
        <v>0</v>
      </c>
      <c r="AP66" s="61">
        <f>NDPL!AO56</f>
        <v>0</v>
      </c>
      <c r="AQ66" s="61">
        <f>NDPL!AP56</f>
        <v>0</v>
      </c>
      <c r="AR66" s="61">
        <f>NDPL!AQ56</f>
        <v>0</v>
      </c>
      <c r="AS66" s="61">
        <f>NDPL!AR56</f>
        <v>0</v>
      </c>
      <c r="AT66" s="63">
        <f>NDPL!AS56</f>
        <v>0</v>
      </c>
      <c r="AU66" s="63">
        <f>NDPL!AT56</f>
        <v>0</v>
      </c>
      <c r="AV66" s="63">
        <f>NDPL!AU56</f>
        <v>0</v>
      </c>
      <c r="AW66" s="63">
        <f>NDPL!AV56</f>
        <v>0</v>
      </c>
      <c r="AX66" s="63">
        <f>NDPL!AW56</f>
        <v>0</v>
      </c>
      <c r="AY66" s="63">
        <f>NDPL!AX56</f>
        <v>0</v>
      </c>
      <c r="AZ66" s="63">
        <f>NDPL!AY56</f>
        <v>0</v>
      </c>
      <c r="BA66" s="63">
        <f>NDPL!AZ56</f>
        <v>0</v>
      </c>
      <c r="BB66" s="63">
        <f>NDPL!BA56</f>
        <v>0</v>
      </c>
      <c r="BC66" s="63">
        <f>NDPL!BB56</f>
        <v>0</v>
      </c>
      <c r="BD66" s="63">
        <f>NDPL!BC56</f>
        <v>0</v>
      </c>
      <c r="BE66" s="63">
        <f>NDPL!BD56</f>
        <v>0</v>
      </c>
      <c r="BF66" s="63">
        <f>NDPL!BE56</f>
        <v>0</v>
      </c>
      <c r="BG66" s="63">
        <f>NDPL!BF56</f>
        <v>0</v>
      </c>
      <c r="BH66" s="63">
        <f>NDPL!BG56</f>
        <v>0</v>
      </c>
      <c r="BI66" s="63">
        <f>NDPL!BH56</f>
        <v>167371</v>
      </c>
      <c r="BJ66" s="65"/>
      <c r="BK66" s="65" t="s">
        <v>506</v>
      </c>
      <c r="BL66" s="73" t="str">
        <f>NDPL!BK56</f>
        <v>DVB-542</v>
      </c>
      <c r="BM66" s="65">
        <f>NDPL!BL56</f>
        <v>0</v>
      </c>
      <c r="BN66" s="65" t="str">
        <f>NDPL!BM56</f>
        <v>Secure</v>
      </c>
      <c r="BO66" s="65" t="str">
        <f>NDPL!BN56</f>
        <v>Mwh</v>
      </c>
      <c r="BP66" s="65">
        <f>NDPL!BO56</f>
        <v>33</v>
      </c>
      <c r="BQ66" s="65">
        <f>NDPL!BP56</f>
        <v>33</v>
      </c>
      <c r="BR66" s="65">
        <f>NDPL!BQ56</f>
        <v>800</v>
      </c>
      <c r="BS66" s="65">
        <f>NDPL!BR56</f>
        <v>800</v>
      </c>
      <c r="BT66" s="65">
        <f>NDPL!BS56</f>
        <v>1</v>
      </c>
      <c r="BU66" s="65">
        <f>NDPL!BT56</f>
        <v>1</v>
      </c>
      <c r="BV66" s="65">
        <f>NDPL!BU56</f>
        <v>1</v>
      </c>
      <c r="BW66" s="65">
        <f>NDPL!BV56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3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707</v>
      </c>
      <c r="P68" s="73">
        <v>4865134</v>
      </c>
      <c r="Q68" s="30" t="e">
        <v>#REF!</v>
      </c>
      <c r="R68" s="65" t="s">
        <v>685</v>
      </c>
      <c r="S68" s="60" t="s">
        <v>725</v>
      </c>
      <c r="T68" s="65">
        <v>100</v>
      </c>
      <c r="U68" s="65">
        <v>55834</v>
      </c>
      <c r="V68" s="65">
        <v>54563</v>
      </c>
      <c r="W68" s="65">
        <f>U68-V68</f>
        <v>1271</v>
      </c>
      <c r="X68" s="65">
        <f>T68*W68</f>
        <v>127100</v>
      </c>
      <c r="Y68" s="97">
        <f>IF(S68="Kvarh(Lag)",X68/1000000,X68/1000)</f>
        <v>0.1271</v>
      </c>
      <c r="Z68" s="144"/>
      <c r="AA68" s="54"/>
      <c r="AB68" s="65" t="s">
        <v>131</v>
      </c>
      <c r="AC68" s="63">
        <f>NDPL!AB58</f>
        <v>2924</v>
      </c>
      <c r="AD68" s="63">
        <f>NDPL!AC58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NDPL!BJ58</f>
        <v>33KV PANDAV NAGAR</v>
      </c>
      <c r="BL68" s="251" t="str">
        <f>NDPL!BK58</f>
        <v>DVB-356</v>
      </c>
      <c r="BM68" s="63">
        <f>NDPL!BL58</f>
        <v>0</v>
      </c>
      <c r="BN68" s="63" t="str">
        <f>NDPL!BM58</f>
        <v>Secure</v>
      </c>
      <c r="BO68" s="63" t="str">
        <f>NDPL!BN58</f>
        <v>Mwh</v>
      </c>
      <c r="BP68" s="63">
        <f>NDPL!BO58</f>
        <v>33</v>
      </c>
      <c r="BQ68" s="63">
        <f>NDPL!BP58</f>
        <v>33</v>
      </c>
      <c r="BR68" s="63">
        <f>NDPL!BQ58</f>
        <v>400</v>
      </c>
      <c r="BS68" s="63">
        <f>NDPL!BR58</f>
        <v>800</v>
      </c>
      <c r="BT68" s="63">
        <f>NDPL!BS58</f>
        <v>1</v>
      </c>
      <c r="BU68" s="63">
        <f>NDPL!BT58</f>
        <v>1</v>
      </c>
      <c r="BV68" s="63">
        <f>NDPL!BU58</f>
        <v>2</v>
      </c>
      <c r="BW68" s="63">
        <f>NDPL!BV58</f>
        <v>2</v>
      </c>
      <c r="BX68" s="63">
        <f>NDPL!BW58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708</v>
      </c>
      <c r="P69" s="73">
        <v>4865135</v>
      </c>
      <c r="Q69" s="30" t="e">
        <v>#REF!</v>
      </c>
      <c r="R69" s="30" t="s">
        <v>685</v>
      </c>
      <c r="S69" s="60" t="s">
        <v>725</v>
      </c>
      <c r="T69" s="65">
        <v>100</v>
      </c>
      <c r="U69" s="30">
        <v>25237</v>
      </c>
      <c r="V69" s="30">
        <v>24194</v>
      </c>
      <c r="W69" s="65">
        <f>U69-V69</f>
        <v>1043</v>
      </c>
      <c r="X69" s="65">
        <f>T69*W69</f>
        <v>104300</v>
      </c>
      <c r="Y69" s="97">
        <f>IF(S69="Kvarh(Lag)",X69/1000000,X69/1000)</f>
        <v>0.1043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14.168599999999994</v>
      </c>
      <c r="Z72" s="237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14.168599999999994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8" t="s">
        <v>721</v>
      </c>
      <c r="P80" s="209"/>
      <c r="Q80" s="209"/>
      <c r="R80" s="209"/>
      <c r="S80" s="209"/>
      <c r="T80" s="209"/>
      <c r="U80" s="209"/>
      <c r="V80" s="209"/>
      <c r="W80" s="209"/>
      <c r="X80" s="209"/>
      <c r="Y80" s="309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10" t="s">
        <v>214</v>
      </c>
      <c r="P81" s="311"/>
      <c r="Q81" s="311"/>
      <c r="R81" s="311"/>
      <c r="S81" s="311"/>
      <c r="T81" s="311"/>
      <c r="U81" s="311"/>
      <c r="V81" s="311"/>
      <c r="W81" s="311"/>
      <c r="X81" s="311"/>
      <c r="Y81" s="312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300" t="s">
        <v>205</v>
      </c>
      <c r="P82" s="301"/>
      <c r="Q82" s="301"/>
      <c r="R82" s="301"/>
      <c r="S82" s="301"/>
      <c r="T82" s="301"/>
      <c r="U82" s="301"/>
      <c r="V82" s="301"/>
      <c r="W82" s="301"/>
      <c r="X82" s="301"/>
      <c r="Y82" s="302">
        <f>Y74</f>
        <v>14.168599999999994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300" t="s">
        <v>206</v>
      </c>
      <c r="P83" s="301"/>
      <c r="Q83" s="301"/>
      <c r="R83" s="301"/>
      <c r="S83" s="301"/>
      <c r="T83" s="301"/>
      <c r="U83" s="301"/>
      <c r="V83" s="301"/>
      <c r="W83" s="301"/>
      <c r="X83" s="301"/>
      <c r="Y83" s="302">
        <f>Y185</f>
        <v>-2.9373999999999993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300" t="s">
        <v>216</v>
      </c>
      <c r="P84" s="301"/>
      <c r="Q84" s="301"/>
      <c r="R84" s="301"/>
      <c r="S84" s="301"/>
      <c r="T84" s="301"/>
      <c r="U84" s="301"/>
      <c r="V84" s="301"/>
      <c r="W84" s="301"/>
      <c r="X84" s="301"/>
      <c r="Y84" s="302">
        <f>'ROHTAK ROAD'!$L$56</f>
        <v>0.2057501950368598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300" t="s">
        <v>244</v>
      </c>
      <c r="P85" s="301"/>
      <c r="Q85" s="301"/>
      <c r="R85" s="301"/>
      <c r="S85" s="301"/>
      <c r="T85" s="301"/>
      <c r="U85" s="301"/>
      <c r="V85" s="301"/>
      <c r="W85" s="301"/>
      <c r="X85" s="301"/>
      <c r="Y85" s="302">
        <f>SUM(Y82:Y84)</f>
        <v>11.436950195036854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10" t="s">
        <v>215</v>
      </c>
      <c r="P86" s="311"/>
      <c r="Q86" s="311"/>
      <c r="R86" s="311"/>
      <c r="S86" s="311"/>
      <c r="T86" s="311"/>
      <c r="U86" s="311"/>
      <c r="V86" s="311"/>
      <c r="W86" s="311"/>
      <c r="X86" s="311"/>
      <c r="Y86" s="302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300" t="s">
        <v>243</v>
      </c>
      <c r="P87" s="301"/>
      <c r="Q87" s="301"/>
      <c r="R87" s="301"/>
      <c r="S87" s="301"/>
      <c r="T87" s="301"/>
      <c r="U87" s="301"/>
      <c r="V87" s="301"/>
      <c r="W87" s="301"/>
      <c r="X87" s="301"/>
      <c r="Y87" s="302">
        <f>Y258</f>
        <v>32.898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3" t="s">
        <v>309</v>
      </c>
      <c r="P88" s="314"/>
      <c r="Q88" s="314"/>
      <c r="R88" s="314"/>
      <c r="S88" s="314"/>
      <c r="T88" s="314"/>
      <c r="U88" s="314"/>
      <c r="V88" s="314"/>
      <c r="W88" s="314"/>
      <c r="X88" s="314"/>
      <c r="Y88" s="315">
        <f>Y85+Y87</f>
        <v>44.33495019503685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6"/>
      <c r="P89" s="311"/>
      <c r="Q89" s="311"/>
      <c r="R89" s="311"/>
      <c r="S89" s="311"/>
      <c r="T89" s="311"/>
      <c r="U89" s="311"/>
      <c r="V89" s="311"/>
      <c r="W89" s="311"/>
      <c r="X89" s="311"/>
      <c r="Y89" s="317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6"/>
      <c r="P90" s="311"/>
      <c r="Q90" s="311"/>
      <c r="R90" s="311"/>
      <c r="S90" s="311"/>
      <c r="T90" s="311"/>
      <c r="U90" s="311"/>
      <c r="V90" s="311"/>
      <c r="W90" s="311"/>
      <c r="X90" s="311"/>
      <c r="Y90" s="317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6"/>
      <c r="P91" s="311"/>
      <c r="Q91" s="311"/>
      <c r="R91" s="311"/>
      <c r="S91" s="311"/>
      <c r="T91" s="311"/>
      <c r="U91" s="311"/>
      <c r="V91" s="311"/>
      <c r="W91" s="311"/>
      <c r="X91" s="311"/>
      <c r="Y91" s="317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6"/>
      <c r="P92" s="311"/>
      <c r="Q92" s="311"/>
      <c r="R92" s="311"/>
      <c r="S92" s="311"/>
      <c r="T92" s="311"/>
      <c r="U92" s="311"/>
      <c r="V92" s="311"/>
      <c r="W92" s="311"/>
      <c r="X92" s="311"/>
      <c r="Y92" s="317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6"/>
      <c r="P93" s="311"/>
      <c r="Q93" s="311"/>
      <c r="R93" s="311"/>
      <c r="S93" s="311"/>
      <c r="T93" s="311"/>
      <c r="U93" s="311"/>
      <c r="V93" s="311"/>
      <c r="W93" s="311"/>
      <c r="X93" s="311"/>
      <c r="Y93" s="317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6"/>
      <c r="P94" s="311"/>
      <c r="Q94" s="311"/>
      <c r="R94" s="311"/>
      <c r="S94" s="311"/>
      <c r="T94" s="311"/>
      <c r="U94" s="311"/>
      <c r="V94" s="311"/>
      <c r="W94" s="311"/>
      <c r="X94" s="311"/>
      <c r="Y94" s="317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6"/>
      <c r="P95" s="311"/>
      <c r="Q95" s="311"/>
      <c r="R95" s="311"/>
      <c r="S95" s="311"/>
      <c r="T95" s="311"/>
      <c r="U95" s="311"/>
      <c r="V95" s="311"/>
      <c r="W95" s="311"/>
      <c r="X95" s="311"/>
      <c r="Y95" s="317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6"/>
      <c r="P96" s="311"/>
      <c r="Q96" s="311"/>
      <c r="R96" s="311"/>
      <c r="S96" s="311"/>
      <c r="T96" s="311"/>
      <c r="U96" s="311"/>
      <c r="V96" s="311"/>
      <c r="W96" s="311"/>
      <c r="X96" s="311"/>
      <c r="Y96" s="317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6"/>
      <c r="P97" s="311"/>
      <c r="Q97" s="311"/>
      <c r="R97" s="311"/>
      <c r="S97" s="311"/>
      <c r="T97" s="311"/>
      <c r="U97" s="311"/>
      <c r="V97" s="311"/>
      <c r="W97" s="311"/>
      <c r="X97" s="311"/>
      <c r="Y97" s="317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6"/>
      <c r="P98" s="311"/>
      <c r="Q98" s="311"/>
      <c r="R98" s="311"/>
      <c r="S98" s="311"/>
      <c r="T98" s="311"/>
      <c r="U98" s="311"/>
      <c r="V98" s="311"/>
      <c r="W98" s="311"/>
      <c r="X98" s="311"/>
      <c r="Y98" s="317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6"/>
      <c r="P99" s="311"/>
      <c r="Q99" s="311"/>
      <c r="R99" s="311"/>
      <c r="S99" s="311"/>
      <c r="T99" s="311"/>
      <c r="U99" s="311"/>
      <c r="V99" s="311"/>
      <c r="W99" s="311"/>
      <c r="X99" s="311"/>
      <c r="Y99" s="317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6"/>
      <c r="P100" s="311"/>
      <c r="Q100" s="311"/>
      <c r="R100" s="311"/>
      <c r="S100" s="311"/>
      <c r="T100" s="311"/>
      <c r="U100" s="311"/>
      <c r="V100" s="311"/>
      <c r="W100" s="311"/>
      <c r="X100" s="311"/>
      <c r="Y100" s="317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6"/>
      <c r="P101" s="311"/>
      <c r="Q101" s="311"/>
      <c r="R101" s="311"/>
      <c r="S101" s="311"/>
      <c r="T101" s="311"/>
      <c r="U101" s="311"/>
      <c r="V101" s="311"/>
      <c r="W101" s="311"/>
      <c r="X101" s="311"/>
      <c r="Y101" s="317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6"/>
      <c r="P102" s="311"/>
      <c r="Q102" s="311"/>
      <c r="R102" s="311"/>
      <c r="S102" s="311"/>
      <c r="T102" s="311"/>
      <c r="U102" s="311"/>
      <c r="V102" s="311"/>
      <c r="W102" s="311"/>
      <c r="X102" s="311"/>
      <c r="Y102" s="317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6"/>
      <c r="P103" s="311"/>
      <c r="Q103" s="311"/>
      <c r="R103" s="311"/>
      <c r="S103" s="311"/>
      <c r="T103" s="311"/>
      <c r="U103" s="311"/>
      <c r="V103" s="311"/>
      <c r="W103" s="311"/>
      <c r="X103" s="311"/>
      <c r="Y103" s="317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6"/>
      <c r="P104" s="311"/>
      <c r="Q104" s="311"/>
      <c r="R104" s="311"/>
      <c r="S104" s="311"/>
      <c r="T104" s="311"/>
      <c r="U104" s="311"/>
      <c r="V104" s="311"/>
      <c r="W104" s="311"/>
      <c r="X104" s="311"/>
      <c r="Y104" s="317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6"/>
      <c r="P105" s="311"/>
      <c r="Q105" s="311"/>
      <c r="R105" s="311"/>
      <c r="S105" s="311"/>
      <c r="T105" s="311"/>
      <c r="U105" s="311"/>
      <c r="V105" s="311"/>
      <c r="W105" s="311"/>
      <c r="X105" s="311"/>
      <c r="Y105" s="317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6"/>
      <c r="P106" s="311"/>
      <c r="Q106" s="311"/>
      <c r="R106" s="311"/>
      <c r="S106" s="311"/>
      <c r="T106" s="311"/>
      <c r="U106" s="311"/>
      <c r="V106" s="311"/>
      <c r="W106" s="311"/>
      <c r="X106" s="311"/>
      <c r="Y106" s="317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6"/>
      <c r="P107" s="311"/>
      <c r="Q107" s="311"/>
      <c r="R107" s="311"/>
      <c r="S107" s="311"/>
      <c r="T107" s="311"/>
      <c r="U107" s="311"/>
      <c r="V107" s="311"/>
      <c r="W107" s="311"/>
      <c r="X107" s="311"/>
      <c r="Y107" s="317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6"/>
      <c r="P108" s="311"/>
      <c r="Q108" s="311"/>
      <c r="R108" s="311"/>
      <c r="S108" s="311"/>
      <c r="T108" s="311"/>
      <c r="U108" s="311"/>
      <c r="V108" s="311"/>
      <c r="W108" s="311"/>
      <c r="X108" s="311"/>
      <c r="Y108" s="317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6"/>
      <c r="P109" s="311"/>
      <c r="Q109" s="311"/>
      <c r="R109" s="311"/>
      <c r="S109" s="311"/>
      <c r="T109" s="311"/>
      <c r="U109" s="311"/>
      <c r="V109" s="311"/>
      <c r="W109" s="311"/>
      <c r="X109" s="311"/>
      <c r="Y109" s="317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6"/>
      <c r="P110" s="311"/>
      <c r="Q110" s="311"/>
      <c r="R110" s="311"/>
      <c r="S110" s="311"/>
      <c r="T110" s="311"/>
      <c r="U110" s="311"/>
      <c r="V110" s="311"/>
      <c r="W110" s="311"/>
      <c r="X110" s="311"/>
      <c r="Y110" s="317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6"/>
      <c r="P111" s="311"/>
      <c r="Q111" s="311"/>
      <c r="R111" s="311"/>
      <c r="S111" s="311"/>
      <c r="T111" s="311"/>
      <c r="U111" s="311"/>
      <c r="V111" s="311"/>
      <c r="W111" s="311"/>
      <c r="X111" s="311"/>
      <c r="Y111" s="317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6"/>
      <c r="P112" s="311"/>
      <c r="Q112" s="311"/>
      <c r="R112" s="311"/>
      <c r="S112" s="311"/>
      <c r="T112" s="311"/>
      <c r="U112" s="311"/>
      <c r="V112" s="311"/>
      <c r="W112" s="311"/>
      <c r="X112" s="311"/>
      <c r="Y112" s="317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6"/>
      <c r="P113" s="311"/>
      <c r="Q113" s="311"/>
      <c r="R113" s="311"/>
      <c r="S113" s="311"/>
      <c r="T113" s="311"/>
      <c r="U113" s="311"/>
      <c r="V113" s="311"/>
      <c r="W113" s="311"/>
      <c r="X113" s="311"/>
      <c r="Y113" s="317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6"/>
      <c r="P114" s="311"/>
      <c r="Q114" s="311"/>
      <c r="R114" s="311"/>
      <c r="S114" s="311"/>
      <c r="T114" s="311"/>
      <c r="U114" s="311"/>
      <c r="V114" s="311"/>
      <c r="W114" s="311"/>
      <c r="X114" s="311"/>
      <c r="Y114" s="317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6"/>
      <c r="P115" s="311"/>
      <c r="Q115" s="311"/>
      <c r="R115" s="311"/>
      <c r="S115" s="311"/>
      <c r="T115" s="311"/>
      <c r="U115" s="311"/>
      <c r="V115" s="311"/>
      <c r="W115" s="311"/>
      <c r="X115" s="311"/>
      <c r="Y115" s="317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6"/>
      <c r="P116" s="311"/>
      <c r="Q116" s="311"/>
      <c r="R116" s="311"/>
      <c r="S116" s="311"/>
      <c r="T116" s="311"/>
      <c r="U116" s="311"/>
      <c r="V116" s="311"/>
      <c r="W116" s="311"/>
      <c r="X116" s="311"/>
      <c r="Y116" s="317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6"/>
      <c r="P117" s="311"/>
      <c r="Q117" s="311"/>
      <c r="R117" s="311"/>
      <c r="S117" s="311"/>
      <c r="T117" s="311"/>
      <c r="U117" s="311"/>
      <c r="V117" s="311"/>
      <c r="W117" s="311"/>
      <c r="X117" s="311"/>
      <c r="Y117" s="317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6"/>
      <c r="P118" s="311"/>
      <c r="Q118" s="311"/>
      <c r="R118" s="311"/>
      <c r="S118" s="311"/>
      <c r="T118" s="311"/>
      <c r="U118" s="311"/>
      <c r="V118" s="311"/>
      <c r="W118" s="311"/>
      <c r="X118" s="311"/>
      <c r="Y118" s="317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6"/>
      <c r="P119" s="311"/>
      <c r="Q119" s="311"/>
      <c r="R119" s="311"/>
      <c r="S119" s="311"/>
      <c r="T119" s="311"/>
      <c r="U119" s="311"/>
      <c r="V119" s="311"/>
      <c r="W119" s="311"/>
      <c r="X119" s="311"/>
      <c r="Y119" s="317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6"/>
      <c r="P120" s="311"/>
      <c r="Q120" s="311"/>
      <c r="R120" s="311"/>
      <c r="S120" s="311"/>
      <c r="T120" s="311"/>
      <c r="U120" s="311"/>
      <c r="V120" s="311"/>
      <c r="W120" s="311"/>
      <c r="X120" s="311"/>
      <c r="Y120" s="317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6"/>
      <c r="P121" s="311"/>
      <c r="Q121" s="311"/>
      <c r="R121" s="311"/>
      <c r="S121" s="311"/>
      <c r="T121" s="311"/>
      <c r="U121" s="311"/>
      <c r="V121" s="311"/>
      <c r="W121" s="311"/>
      <c r="X121" s="311"/>
      <c r="Y121" s="317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6"/>
      <c r="P122" s="311"/>
      <c r="Q122" s="311"/>
      <c r="R122" s="311"/>
      <c r="S122" s="311"/>
      <c r="T122" s="311"/>
      <c r="U122" s="311"/>
      <c r="V122" s="311"/>
      <c r="W122" s="311"/>
      <c r="X122" s="311"/>
      <c r="Y122" s="317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6"/>
      <c r="P123" s="311"/>
      <c r="Q123" s="311"/>
      <c r="R123" s="311"/>
      <c r="S123" s="311"/>
      <c r="T123" s="311"/>
      <c r="U123" s="311"/>
      <c r="V123" s="311"/>
      <c r="W123" s="311"/>
      <c r="X123" s="311"/>
      <c r="Y123" s="317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6"/>
      <c r="P124" s="311"/>
      <c r="Q124" s="311"/>
      <c r="R124" s="311"/>
      <c r="S124" s="311"/>
      <c r="T124" s="311"/>
      <c r="U124" s="311"/>
      <c r="V124" s="311"/>
      <c r="W124" s="311"/>
      <c r="X124" s="311"/>
      <c r="Y124" s="317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6"/>
      <c r="P125" s="311"/>
      <c r="Q125" s="311"/>
      <c r="R125" s="311"/>
      <c r="S125" s="311"/>
      <c r="T125" s="311"/>
      <c r="U125" s="311"/>
      <c r="V125" s="311"/>
      <c r="W125" s="311"/>
      <c r="X125" s="311"/>
      <c r="Y125" s="317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6"/>
      <c r="P126" s="311"/>
      <c r="Q126" s="311"/>
      <c r="R126" s="311"/>
      <c r="S126" s="311"/>
      <c r="T126" s="311"/>
      <c r="U126" s="311"/>
      <c r="V126" s="311"/>
      <c r="W126" s="311"/>
      <c r="X126" s="311"/>
      <c r="Y126" s="317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6"/>
      <c r="P127" s="311"/>
      <c r="Q127" s="311"/>
      <c r="R127" s="311"/>
      <c r="S127" s="311"/>
      <c r="T127" s="311"/>
      <c r="U127" s="311"/>
      <c r="V127" s="311"/>
      <c r="W127" s="311"/>
      <c r="X127" s="311"/>
      <c r="Y127" s="317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6"/>
      <c r="P128" s="311"/>
      <c r="Q128" s="311"/>
      <c r="R128" s="311"/>
      <c r="S128" s="311"/>
      <c r="T128" s="311"/>
      <c r="U128" s="311"/>
      <c r="V128" s="311"/>
      <c r="W128" s="311"/>
      <c r="X128" s="311"/>
      <c r="Y128" s="317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6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6"/>
      <c r="P130" s="311"/>
      <c r="Q130" s="311"/>
      <c r="R130" s="311"/>
      <c r="S130" s="311"/>
      <c r="T130" s="311"/>
      <c r="U130" s="311"/>
      <c r="V130" s="311"/>
      <c r="W130" s="311"/>
      <c r="X130" s="311"/>
      <c r="Y130" s="317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6"/>
      <c r="P131" s="311"/>
      <c r="Q131" s="311"/>
      <c r="R131" s="311"/>
      <c r="S131" s="311"/>
      <c r="T131" s="311"/>
      <c r="U131" s="311"/>
      <c r="V131" s="311"/>
      <c r="W131" s="311"/>
      <c r="X131" s="311"/>
      <c r="Y131" s="317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6"/>
      <c r="P132" s="311"/>
      <c r="Q132" s="311"/>
      <c r="R132" s="311"/>
      <c r="S132" s="311"/>
      <c r="T132" s="311"/>
      <c r="U132" s="311"/>
      <c r="V132" s="311"/>
      <c r="W132" s="311"/>
      <c r="X132" s="311"/>
      <c r="Y132" s="317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6"/>
      <c r="P133" s="311"/>
      <c r="Q133" s="311"/>
      <c r="R133" s="311"/>
      <c r="S133" s="311"/>
      <c r="T133" s="311"/>
      <c r="U133" s="311"/>
      <c r="V133" s="311"/>
      <c r="W133" s="311"/>
      <c r="X133" s="311"/>
      <c r="Y133" s="317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6"/>
      <c r="P134" s="311"/>
      <c r="Q134" s="311"/>
      <c r="R134" s="311"/>
      <c r="S134" s="311"/>
      <c r="T134" s="311"/>
      <c r="U134" s="311"/>
      <c r="V134" s="311"/>
      <c r="W134" s="311"/>
      <c r="X134" s="311"/>
      <c r="Y134" s="317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6"/>
      <c r="P135" s="311"/>
      <c r="Q135" s="311"/>
      <c r="R135" s="311"/>
      <c r="S135" s="311"/>
      <c r="T135" s="311"/>
      <c r="U135" s="311"/>
      <c r="V135" s="311"/>
      <c r="W135" s="311"/>
      <c r="X135" s="311"/>
      <c r="Y135" s="317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6"/>
      <c r="P136" s="311"/>
      <c r="Q136" s="311"/>
      <c r="R136" s="311"/>
      <c r="S136" s="311"/>
      <c r="T136" s="311"/>
      <c r="U136" s="311"/>
      <c r="V136" s="311"/>
      <c r="W136" s="311"/>
      <c r="X136" s="311"/>
      <c r="Y136" s="317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6"/>
      <c r="P137" s="311"/>
      <c r="Q137" s="311"/>
      <c r="R137" s="311"/>
      <c r="S137" s="311"/>
      <c r="T137" s="311"/>
      <c r="U137" s="311"/>
      <c r="V137" s="311"/>
      <c r="W137" s="311"/>
      <c r="X137" s="311"/>
      <c r="Y137" s="317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6"/>
      <c r="P138" s="311"/>
      <c r="Q138" s="311"/>
      <c r="R138" s="311"/>
      <c r="S138" s="311"/>
      <c r="T138" s="311"/>
      <c r="U138" s="311"/>
      <c r="V138" s="311"/>
      <c r="W138" s="311"/>
      <c r="X138" s="311"/>
      <c r="Y138" s="317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6"/>
      <c r="P139" s="311"/>
      <c r="Q139" s="311"/>
      <c r="R139" s="311"/>
      <c r="S139" s="311"/>
      <c r="T139" s="311"/>
      <c r="U139" s="311"/>
      <c r="V139" s="311"/>
      <c r="W139" s="311"/>
      <c r="X139" s="311"/>
      <c r="Y139" s="317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6"/>
      <c r="P140" s="311"/>
      <c r="Q140" s="311"/>
      <c r="R140" s="311"/>
      <c r="S140" s="311"/>
      <c r="T140" s="311"/>
      <c r="U140" s="311"/>
      <c r="V140" s="311"/>
      <c r="W140" s="311"/>
      <c r="X140" s="311"/>
      <c r="Y140" s="317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6"/>
      <c r="P141" s="311"/>
      <c r="Q141" s="311"/>
      <c r="R141" s="311"/>
      <c r="S141" s="311"/>
      <c r="T141" s="311"/>
      <c r="U141" s="311"/>
      <c r="V141" s="311"/>
      <c r="W141" s="311"/>
      <c r="X141" s="311"/>
      <c r="Y141" s="317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6"/>
      <c r="P142" s="311"/>
      <c r="Q142" s="311"/>
      <c r="R142" s="311"/>
      <c r="S142" s="311"/>
      <c r="T142" s="311"/>
      <c r="U142" s="311"/>
      <c r="V142" s="311"/>
      <c r="W142" s="311"/>
      <c r="X142" s="311"/>
      <c r="Y142" s="317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6"/>
      <c r="P143" s="311"/>
      <c r="Q143" s="311"/>
      <c r="R143" s="311"/>
      <c r="S143" s="311"/>
      <c r="T143" s="311"/>
      <c r="U143" s="311"/>
      <c r="V143" s="311"/>
      <c r="W143" s="311"/>
      <c r="X143" s="311"/>
      <c r="Y143" s="317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6"/>
      <c r="P144" s="311"/>
      <c r="Q144" s="311"/>
      <c r="R144" s="311"/>
      <c r="S144" s="311"/>
      <c r="T144" s="311"/>
      <c r="U144" s="311"/>
      <c r="V144" s="311"/>
      <c r="W144" s="311"/>
      <c r="X144" s="311"/>
      <c r="Y144" s="317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6"/>
      <c r="P145" s="311"/>
      <c r="Q145" s="311"/>
      <c r="R145" s="311"/>
      <c r="S145" s="311"/>
      <c r="T145" s="311"/>
      <c r="U145" s="311"/>
      <c r="V145" s="311"/>
      <c r="W145" s="311"/>
      <c r="X145" s="311"/>
      <c r="Y145" s="317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6"/>
      <c r="P146" s="311"/>
      <c r="Q146" s="311"/>
      <c r="R146" s="311"/>
      <c r="S146" s="311"/>
      <c r="T146" s="311"/>
      <c r="U146" s="311"/>
      <c r="V146" s="311"/>
      <c r="W146" s="311"/>
      <c r="X146" s="311"/>
      <c r="Y146" s="317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6"/>
      <c r="P147" s="311"/>
      <c r="Q147" s="311"/>
      <c r="R147" s="311"/>
      <c r="S147" s="311"/>
      <c r="T147" s="311"/>
      <c r="U147" s="311"/>
      <c r="V147" s="311"/>
      <c r="W147" s="311"/>
      <c r="X147" s="311"/>
      <c r="Y147" s="317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6"/>
      <c r="P148" s="311"/>
      <c r="Q148" s="311"/>
      <c r="R148" s="311"/>
      <c r="S148" s="311"/>
      <c r="T148" s="311"/>
      <c r="U148" s="311"/>
      <c r="V148" s="311"/>
      <c r="W148" s="311"/>
      <c r="X148" s="311"/>
      <c r="Y148" s="317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6"/>
      <c r="P149" s="311"/>
      <c r="Q149" s="311"/>
      <c r="R149" s="311"/>
      <c r="S149" s="311"/>
      <c r="T149" s="311"/>
      <c r="U149" s="311"/>
      <c r="V149" s="311"/>
      <c r="W149" s="311"/>
      <c r="X149" s="311"/>
      <c r="Y149" s="317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6"/>
      <c r="P150" s="311"/>
      <c r="Q150" s="311"/>
      <c r="R150" s="311"/>
      <c r="S150" s="311"/>
      <c r="T150" s="311"/>
      <c r="U150" s="311"/>
      <c r="V150" s="311"/>
      <c r="W150" s="311"/>
      <c r="X150" s="311"/>
      <c r="Y150" s="317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6"/>
      <c r="P151" s="311"/>
      <c r="Q151" s="311"/>
      <c r="R151" s="311"/>
      <c r="S151" s="311"/>
      <c r="T151" s="311"/>
      <c r="U151" s="311"/>
      <c r="V151" s="311"/>
      <c r="W151" s="311"/>
      <c r="X151" s="311"/>
      <c r="Y151" s="317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6"/>
      <c r="P152" s="311"/>
      <c r="Q152" s="311"/>
      <c r="R152" s="311"/>
      <c r="S152" s="311"/>
      <c r="T152" s="311"/>
      <c r="U152" s="311"/>
      <c r="V152" s="311"/>
      <c r="W152" s="311"/>
      <c r="X152" s="311"/>
      <c r="Y152" s="317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4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783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47" t="s">
        <v>833</v>
      </c>
      <c r="V157" s="447" t="s">
        <v>827</v>
      </c>
      <c r="W157" s="94" t="s">
        <v>217</v>
      </c>
      <c r="X157" s="94" t="s">
        <v>218</v>
      </c>
      <c r="Y157" s="94" t="s">
        <v>724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685</v>
      </c>
      <c r="S161" s="60" t="s">
        <v>725</v>
      </c>
      <c r="T161" s="65">
        <v>-100</v>
      </c>
      <c r="U161" s="65">
        <v>60812</v>
      </c>
      <c r="V161" s="65">
        <v>57515</v>
      </c>
      <c r="W161" s="65">
        <f>U161-V161</f>
        <v>3297</v>
      </c>
      <c r="X161" s="65">
        <f>T161*W161</f>
        <v>-329700</v>
      </c>
      <c r="Y161" s="97">
        <f>IF(S161="Kvarh(Lag)",X161/1000000,X161/1000)</f>
        <v>-0.3297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685</v>
      </c>
      <c r="S162" s="60" t="s">
        <v>725</v>
      </c>
      <c r="T162" s="65">
        <v>-100</v>
      </c>
      <c r="U162" s="65">
        <v>33631</v>
      </c>
      <c r="V162" s="65">
        <v>32094</v>
      </c>
      <c r="W162" s="65">
        <f>U162-V162</f>
        <v>1537</v>
      </c>
      <c r="X162" s="65">
        <f>T162*W162</f>
        <v>-153700</v>
      </c>
      <c r="Y162" s="97">
        <f>IF(S162="Kvarh(Lag)",X162/1000000,X162/1000)</f>
        <v>-0.1537</v>
      </c>
      <c r="Z162" s="295"/>
      <c r="AA162" s="54"/>
      <c r="AB162" s="216" t="str">
        <f>NDPL!AA115</f>
        <v>ISBT K.GATE </v>
      </c>
      <c r="AC162" s="26"/>
      <c r="AD162" s="220">
        <f>NDPL!AB115</f>
        <v>6</v>
      </c>
      <c r="AE162" s="220">
        <f>NDPL!AC115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6" t="str">
        <f>NDPL!BJ115</f>
        <v>ISBT K.GATE  F/O</v>
      </c>
      <c r="BL162" s="217">
        <f>NDPL!BK115</f>
        <v>4865087</v>
      </c>
      <c r="BM162" s="216">
        <f>NDPL!BL115</f>
        <v>0</v>
      </c>
      <c r="BN162" s="216" t="str">
        <f>NDPL!BM115</f>
        <v>SECURE</v>
      </c>
      <c r="BO162" s="216" t="str">
        <f>NDPL!BN115</f>
        <v>KWH</v>
      </c>
      <c r="BP162" s="216">
        <f>NDPL!BO115</f>
        <v>11000</v>
      </c>
      <c r="BQ162" s="216">
        <f>NDPL!BP115</f>
        <v>11000</v>
      </c>
      <c r="BR162" s="216">
        <f>NDPL!BQ115</f>
        <v>400</v>
      </c>
      <c r="BS162" s="216">
        <f>NDPL!BR115</f>
        <v>400</v>
      </c>
      <c r="BT162" s="216">
        <f>NDPL!BS115</f>
        <v>100</v>
      </c>
      <c r="BU162" s="216">
        <f>NDPL!BT115</f>
        <v>1</v>
      </c>
      <c r="BV162" s="216">
        <f>NDPL!BU115</f>
        <v>1</v>
      </c>
      <c r="BW162" s="216">
        <f>NDPL!BV115</f>
        <v>100</v>
      </c>
      <c r="BX162" s="273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685</v>
      </c>
      <c r="S163" s="60" t="s">
        <v>725</v>
      </c>
      <c r="T163" s="65">
        <v>-100</v>
      </c>
      <c r="U163" s="65">
        <v>20582</v>
      </c>
      <c r="V163" s="65">
        <v>19133</v>
      </c>
      <c r="W163" s="65">
        <f>U163-V163</f>
        <v>1449</v>
      </c>
      <c r="X163" s="65">
        <f>T163*W163</f>
        <v>-144900</v>
      </c>
      <c r="Y163" s="97">
        <f>IF(S163="Kvarh(Lag)",X163/1000000,X163/1000)</f>
        <v>-0.1449</v>
      </c>
      <c r="Z163" s="295"/>
      <c r="AA163" s="54"/>
      <c r="AB163" s="216" t="e">
        <f>NDPL!#REF!</f>
        <v>#REF!</v>
      </c>
      <c r="AC163" s="26"/>
      <c r="AD163" s="220" t="e">
        <f>NDPL!#REF!</f>
        <v>#REF!</v>
      </c>
      <c r="AE163" s="220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6" t="e">
        <f>NDPL!#REF!</f>
        <v>#REF!</v>
      </c>
      <c r="BL163" s="217" t="e">
        <f>NDPL!#REF!</f>
        <v>#REF!</v>
      </c>
      <c r="BM163" s="216" t="e">
        <f>NDPL!#REF!</f>
        <v>#REF!</v>
      </c>
      <c r="BN163" s="216" t="e">
        <f>NDPL!#REF!</f>
        <v>#REF!</v>
      </c>
      <c r="BO163" s="216" t="e">
        <f>NDPL!#REF!</f>
        <v>#REF!</v>
      </c>
      <c r="BP163" s="216" t="e">
        <f>NDPL!#REF!</f>
        <v>#REF!</v>
      </c>
      <c r="BQ163" s="216" t="e">
        <f>NDPL!#REF!</f>
        <v>#REF!</v>
      </c>
      <c r="BR163" s="216" t="e">
        <f>NDPL!#REF!</f>
        <v>#REF!</v>
      </c>
      <c r="BS163" s="216" t="e">
        <f>NDPL!#REF!</f>
        <v>#REF!</v>
      </c>
      <c r="BT163" s="216" t="e">
        <f>NDPL!#REF!</f>
        <v>#REF!</v>
      </c>
      <c r="BU163" s="216" t="e">
        <f>NDPL!#REF!</f>
        <v>#REF!</v>
      </c>
      <c r="BV163" s="216" t="e">
        <f>NDPL!#REF!</f>
        <v>#REF!</v>
      </c>
      <c r="BW163" s="216" t="e">
        <f>NDPL!#REF!</f>
        <v>#REF!</v>
      </c>
      <c r="BX163" s="273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685</v>
      </c>
      <c r="S164" s="60" t="s">
        <v>725</v>
      </c>
      <c r="T164" s="65">
        <v>-100</v>
      </c>
      <c r="U164" s="65">
        <v>38286</v>
      </c>
      <c r="V164" s="65">
        <v>36559</v>
      </c>
      <c r="W164" s="65">
        <f>U164-V164</f>
        <v>1727</v>
      </c>
      <c r="X164" s="65">
        <f>T164*W164</f>
        <v>-172700</v>
      </c>
      <c r="Y164" s="97">
        <f>IF(S164="Kvarh(Lag)",X164/1000000,X164/1000)</f>
        <v>-0.1727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548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816</v>
      </c>
      <c r="P166" s="6">
        <v>4864807</v>
      </c>
      <c r="Q166" s="30">
        <v>0</v>
      </c>
      <c r="R166" s="65" t="s">
        <v>685</v>
      </c>
      <c r="S166" s="60" t="s">
        <v>725</v>
      </c>
      <c r="T166" s="65">
        <v>-100</v>
      </c>
      <c r="U166" s="65">
        <v>111553</v>
      </c>
      <c r="V166" s="65">
        <v>101029</v>
      </c>
      <c r="W166" s="65">
        <f>U166-V166</f>
        <v>10524</v>
      </c>
      <c r="X166" s="65">
        <f>T166*W166</f>
        <v>-1052400</v>
      </c>
      <c r="Y166" s="97">
        <f>IF(S166="Kvarh(Lag)",X166/1000000,X166/1000)</f>
        <v>-1.0524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685</v>
      </c>
      <c r="S167" s="60" t="s">
        <v>725</v>
      </c>
      <c r="T167" s="65">
        <v>-100</v>
      </c>
      <c r="U167" s="65">
        <v>41499</v>
      </c>
      <c r="V167" s="65">
        <v>40592</v>
      </c>
      <c r="W167" s="65">
        <f>U167-V167</f>
        <v>907</v>
      </c>
      <c r="X167" s="65">
        <f>T167*W167</f>
        <v>-90700</v>
      </c>
      <c r="Y167" s="97">
        <f>IF(S167="Kvarh(Lag)",X167/1000000,X167/1000)</f>
        <v>-0.0907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822</v>
      </c>
      <c r="P168" s="6">
        <v>4902571</v>
      </c>
      <c r="Q168" s="30">
        <v>0</v>
      </c>
      <c r="R168" s="65" t="s">
        <v>685</v>
      </c>
      <c r="S168" s="60" t="s">
        <v>725</v>
      </c>
      <c r="T168" s="65">
        <v>300</v>
      </c>
      <c r="U168" s="65">
        <v>30</v>
      </c>
      <c r="V168" s="65">
        <v>30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825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3" t="s">
        <v>126</v>
      </c>
      <c r="P170" s="73"/>
      <c r="Q170" s="30"/>
      <c r="R170" s="65"/>
      <c r="S170" s="65"/>
      <c r="T170" s="65"/>
      <c r="U170" s="65"/>
      <c r="V170" s="65"/>
      <c r="W170" s="65"/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590</v>
      </c>
      <c r="P171" s="73">
        <v>4902535</v>
      </c>
      <c r="Q171" s="30">
        <v>0</v>
      </c>
      <c r="R171" s="65" t="s">
        <v>685</v>
      </c>
      <c r="S171" s="60" t="s">
        <v>725</v>
      </c>
      <c r="T171" s="65">
        <v>-100</v>
      </c>
      <c r="U171" s="65">
        <v>2337</v>
      </c>
      <c r="V171" s="65">
        <v>2337</v>
      </c>
      <c r="W171" s="65">
        <f aca="true" t="shared" si="13" ref="W171:W176">U171-V171</f>
        <v>0</v>
      </c>
      <c r="X171" s="65">
        <f aca="true" t="shared" si="14" ref="X171:X176">T171*W171</f>
        <v>0</v>
      </c>
      <c r="Y171" s="97">
        <f aca="true" t="shared" si="15" ref="Y171:Y176">IF(S171="Kvarh(Lag)",X171/1000000,X171/1000)</f>
        <v>0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685</v>
      </c>
      <c r="S172" s="60" t="s">
        <v>725</v>
      </c>
      <c r="T172" s="65">
        <v>-100</v>
      </c>
      <c r="U172" s="65">
        <v>1952</v>
      </c>
      <c r="V172" s="65">
        <v>1949</v>
      </c>
      <c r="W172" s="65">
        <f t="shared" si="13"/>
        <v>3</v>
      </c>
      <c r="X172" s="65">
        <f t="shared" si="14"/>
        <v>-300</v>
      </c>
      <c r="Y172" s="97">
        <f t="shared" si="15"/>
        <v>-0.0003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685</v>
      </c>
      <c r="S173" s="60" t="s">
        <v>725</v>
      </c>
      <c r="T173" s="65">
        <v>-100</v>
      </c>
      <c r="U173" s="65">
        <v>41616</v>
      </c>
      <c r="V173" s="65">
        <v>40369</v>
      </c>
      <c r="W173" s="65">
        <f t="shared" si="13"/>
        <v>1247</v>
      </c>
      <c r="X173" s="65">
        <f t="shared" si="14"/>
        <v>-124700</v>
      </c>
      <c r="Y173" s="97">
        <f t="shared" si="15"/>
        <v>-0.1247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4902536</v>
      </c>
      <c r="Q174" s="30">
        <v>0</v>
      </c>
      <c r="R174" s="65" t="s">
        <v>685</v>
      </c>
      <c r="S174" s="60" t="s">
        <v>725</v>
      </c>
      <c r="T174" s="65">
        <v>-100</v>
      </c>
      <c r="U174" s="65">
        <v>33650</v>
      </c>
      <c r="V174" s="65">
        <v>32415</v>
      </c>
      <c r="W174" s="65">
        <f t="shared" si="13"/>
        <v>1235</v>
      </c>
      <c r="X174" s="65">
        <f t="shared" si="14"/>
        <v>-123500</v>
      </c>
      <c r="Y174" s="97">
        <f t="shared" si="15"/>
        <v>-0.1235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685</v>
      </c>
      <c r="S175" s="60" t="s">
        <v>725</v>
      </c>
      <c r="T175" s="65">
        <v>-100</v>
      </c>
      <c r="U175" s="65">
        <v>2481</v>
      </c>
      <c r="V175" s="65">
        <v>891</v>
      </c>
      <c r="W175" s="65">
        <f t="shared" si="13"/>
        <v>1590</v>
      </c>
      <c r="X175" s="65">
        <f t="shared" si="14"/>
        <v>-159000</v>
      </c>
      <c r="Y175" s="97">
        <f t="shared" si="15"/>
        <v>-0.159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685</v>
      </c>
      <c r="S176" s="60" t="s">
        <v>725</v>
      </c>
      <c r="T176" s="65">
        <v>-100</v>
      </c>
      <c r="U176" s="65">
        <v>31108</v>
      </c>
      <c r="V176" s="65">
        <v>29523</v>
      </c>
      <c r="W176" s="65">
        <f t="shared" si="13"/>
        <v>1585</v>
      </c>
      <c r="X176" s="65">
        <f t="shared" si="14"/>
        <v>-158500</v>
      </c>
      <c r="Y176" s="97">
        <f t="shared" si="15"/>
        <v>-0.1585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3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685</v>
      </c>
      <c r="S179" s="60" t="s">
        <v>725</v>
      </c>
      <c r="T179" s="65">
        <v>-100</v>
      </c>
      <c r="U179" s="65">
        <v>43652</v>
      </c>
      <c r="V179" s="65">
        <v>42360</v>
      </c>
      <c r="W179" s="65">
        <f>U179-V179</f>
        <v>1292</v>
      </c>
      <c r="X179" s="65">
        <f>T179*W179</f>
        <v>-129200</v>
      </c>
      <c r="Y179" s="97">
        <f>IF(S179="Kvarh(Lag)",X179/1000000,X179/1000)</f>
        <v>-0.1292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685</v>
      </c>
      <c r="S180" s="60" t="s">
        <v>725</v>
      </c>
      <c r="T180" s="65">
        <v>-100</v>
      </c>
      <c r="U180" s="65">
        <v>37801</v>
      </c>
      <c r="V180" s="65">
        <v>36017</v>
      </c>
      <c r="W180" s="65">
        <f>U180-V180</f>
        <v>1784</v>
      </c>
      <c r="X180" s="65">
        <f>T180*W180</f>
        <v>-178400</v>
      </c>
      <c r="Y180" s="97">
        <f>IF(S180="Kvarh(Lag)",X180/1000000,X180/1000)</f>
        <v>-0.1784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685</v>
      </c>
      <c r="S181" s="60" t="s">
        <v>725</v>
      </c>
      <c r="T181" s="65">
        <v>-100</v>
      </c>
      <c r="U181" s="65">
        <v>55894</v>
      </c>
      <c r="V181" s="65">
        <v>53528</v>
      </c>
      <c r="W181" s="65">
        <f>U181-V181</f>
        <v>2366</v>
      </c>
      <c r="X181" s="65">
        <f>T181*W181</f>
        <v>-236600</v>
      </c>
      <c r="Y181" s="97">
        <f>IF(S181="Kvarh(Lag)",X181/1000000,X181/1000)</f>
        <v>-0.2366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3" t="s">
        <v>549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685</v>
      </c>
      <c r="S183" s="60" t="s">
        <v>725</v>
      </c>
      <c r="T183" s="65">
        <v>100</v>
      </c>
      <c r="U183" s="65">
        <v>24100</v>
      </c>
      <c r="V183" s="65">
        <v>22931</v>
      </c>
      <c r="W183" s="65">
        <f>U183-V183</f>
        <v>1169</v>
      </c>
      <c r="X183" s="65">
        <f>T183*W183</f>
        <v>116900</v>
      </c>
      <c r="Y183" s="97">
        <f>IF(S183="Kvarh(Lag)",X183/1000000,X183/1000)</f>
        <v>0.1169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-2.9373999999999993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560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8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690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836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47" t="s">
        <v>833</v>
      </c>
      <c r="V235" s="447" t="s">
        <v>827</v>
      </c>
      <c r="W235" s="94" t="s">
        <v>217</v>
      </c>
      <c r="X235" s="94" t="s">
        <v>218</v>
      </c>
      <c r="Y235" s="94" t="s">
        <v>724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685</v>
      </c>
      <c r="S237" s="60" t="s">
        <v>725</v>
      </c>
      <c r="T237" s="65">
        <v>1000</v>
      </c>
      <c r="U237" s="30">
        <v>68784</v>
      </c>
      <c r="V237" s="30">
        <v>64198</v>
      </c>
      <c r="W237" s="65">
        <f>U237-V237</f>
        <v>4586</v>
      </c>
      <c r="X237" s="65">
        <f>T237*W237</f>
        <v>4586000</v>
      </c>
      <c r="Y237" s="97">
        <f>IF(S237="Kvarh(Lag)",X237/1000000,X237/1000)</f>
        <v>4.586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685</v>
      </c>
      <c r="S238" s="60" t="s">
        <v>725</v>
      </c>
      <c r="T238" s="65">
        <v>1000</v>
      </c>
      <c r="U238" s="30">
        <v>13641</v>
      </c>
      <c r="V238" s="30">
        <v>12391</v>
      </c>
      <c r="W238" s="65">
        <f>U238-V238</f>
        <v>1250</v>
      </c>
      <c r="X238" s="65">
        <f>T238*W238</f>
        <v>1250000</v>
      </c>
      <c r="Y238" s="97">
        <f>IF(S238="Kvarh(Lag)",X238/1000000,X238/1000)</f>
        <v>1.25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685</v>
      </c>
      <c r="S239" s="60" t="s">
        <v>725</v>
      </c>
      <c r="T239" s="65">
        <v>1000</v>
      </c>
      <c r="U239" s="30">
        <v>24031</v>
      </c>
      <c r="V239" s="30">
        <v>21824</v>
      </c>
      <c r="W239" s="65">
        <f>U239-V239</f>
        <v>2207</v>
      </c>
      <c r="X239" s="65">
        <f>T239*W239</f>
        <v>2207000</v>
      </c>
      <c r="Y239" s="97">
        <f>IF(S239="Kvarh(Lag)",X239/1000000,X239/1000)</f>
        <v>2.207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592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685</v>
      </c>
      <c r="S240" s="60" t="s">
        <v>725</v>
      </c>
      <c r="T240" s="65">
        <v>1000</v>
      </c>
      <c r="U240" s="30">
        <v>3291</v>
      </c>
      <c r="V240" s="30">
        <v>1424</v>
      </c>
      <c r="W240" s="65">
        <f>U240-V240</f>
        <v>1867</v>
      </c>
      <c r="X240" s="65">
        <f>T240*W240</f>
        <v>1867000</v>
      </c>
      <c r="Y240" s="97">
        <f>IF(S240="Kvarh(Lag)",X240/1000000,X240/1000)</f>
        <v>1.867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592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685</v>
      </c>
      <c r="S242" s="60" t="s">
        <v>725</v>
      </c>
      <c r="T242" s="65">
        <v>1000</v>
      </c>
      <c r="U242" s="30">
        <v>22451</v>
      </c>
      <c r="V242" s="30">
        <v>20337</v>
      </c>
      <c r="W242" s="65">
        <f aca="true" t="shared" si="16" ref="W242:W247">U242-V242</f>
        <v>2114</v>
      </c>
      <c r="X242" s="65">
        <f aca="true" t="shared" si="17" ref="X242:X247">T242*W242</f>
        <v>2114000</v>
      </c>
      <c r="Y242" s="97">
        <f aca="true" t="shared" si="18" ref="Y242:Y247">IF(S242="Kvarh(Lag)",X242/1000000,X242/1000)</f>
        <v>2.114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685</v>
      </c>
      <c r="S243" s="60" t="s">
        <v>725</v>
      </c>
      <c r="T243" s="65">
        <v>1000</v>
      </c>
      <c r="U243" s="30">
        <v>136398</v>
      </c>
      <c r="V243" s="30">
        <v>131680</v>
      </c>
      <c r="W243" s="65">
        <f t="shared" si="16"/>
        <v>4718</v>
      </c>
      <c r="X243" s="65">
        <f t="shared" si="17"/>
        <v>4718000</v>
      </c>
      <c r="Y243" s="97">
        <f t="shared" si="18"/>
        <v>4.718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685</v>
      </c>
      <c r="S244" s="60" t="s">
        <v>725</v>
      </c>
      <c r="T244" s="65">
        <v>1000</v>
      </c>
      <c r="U244" s="30">
        <v>16593</v>
      </c>
      <c r="V244" s="30">
        <v>14593</v>
      </c>
      <c r="W244" s="65">
        <f t="shared" si="16"/>
        <v>2000</v>
      </c>
      <c r="X244" s="65">
        <f t="shared" si="17"/>
        <v>2000000</v>
      </c>
      <c r="Y244" s="97">
        <f t="shared" si="18"/>
        <v>2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4864917</v>
      </c>
      <c r="Q245" s="30" t="e">
        <v>#REF!</v>
      </c>
      <c r="R245" s="65" t="s">
        <v>685</v>
      </c>
      <c r="S245" s="60" t="s">
        <v>725</v>
      </c>
      <c r="T245" s="65">
        <v>1000</v>
      </c>
      <c r="U245" s="30">
        <v>14292</v>
      </c>
      <c r="V245" s="30">
        <v>11826</v>
      </c>
      <c r="W245" s="65">
        <f t="shared" si="16"/>
        <v>2466</v>
      </c>
      <c r="X245" s="65">
        <f t="shared" si="17"/>
        <v>2466000</v>
      </c>
      <c r="Y245" s="97">
        <f t="shared" si="18"/>
        <v>2.466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4865181</v>
      </c>
      <c r="Q246" s="30" t="e">
        <v>#REF!</v>
      </c>
      <c r="R246" s="65" t="s">
        <v>685</v>
      </c>
      <c r="S246" s="60" t="s">
        <v>725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665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685</v>
      </c>
      <c r="S247" s="60" t="s">
        <v>725</v>
      </c>
      <c r="T247" s="65">
        <v>1000</v>
      </c>
      <c r="U247" s="30">
        <v>45364</v>
      </c>
      <c r="V247" s="30">
        <v>41659</v>
      </c>
      <c r="W247" s="65">
        <f t="shared" si="16"/>
        <v>3705</v>
      </c>
      <c r="X247" s="65">
        <f t="shared" si="17"/>
        <v>3705000</v>
      </c>
      <c r="Y247" s="97">
        <f t="shared" si="18"/>
        <v>3.705</v>
      </c>
      <c r="Z247" s="144"/>
      <c r="AA247" s="54"/>
      <c r="AB247" s="85" t="s">
        <v>628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628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3" t="s">
        <v>628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632</v>
      </c>
      <c r="P249" s="73">
        <v>4864916</v>
      </c>
      <c r="Q249" s="30" t="e">
        <v>#REF!</v>
      </c>
      <c r="R249" s="65" t="s">
        <v>685</v>
      </c>
      <c r="S249" s="60" t="s">
        <v>725</v>
      </c>
      <c r="T249" s="65">
        <v>1000</v>
      </c>
      <c r="U249" s="30">
        <v>32626</v>
      </c>
      <c r="V249" s="30">
        <v>32052</v>
      </c>
      <c r="W249" s="65">
        <f>U249-V249</f>
        <v>574</v>
      </c>
      <c r="X249" s="65">
        <f>T249*W249</f>
        <v>574000</v>
      </c>
      <c r="Y249" s="97">
        <f>IF(S249="Kvarh(Lag)",X249/1000000,X249/1000)</f>
        <v>0.574</v>
      </c>
      <c r="Z249" s="144"/>
      <c r="AA249" s="54"/>
      <c r="AB249" s="65" t="s">
        <v>632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634</v>
      </c>
      <c r="BL249" s="73" t="s">
        <v>633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629</v>
      </c>
      <c r="P250" s="73">
        <v>4864917</v>
      </c>
      <c r="Q250" s="30" t="e">
        <v>#REF!</v>
      </c>
      <c r="R250" s="65" t="s">
        <v>685</v>
      </c>
      <c r="S250" s="60" t="s">
        <v>725</v>
      </c>
      <c r="T250" s="65">
        <v>1000</v>
      </c>
      <c r="U250" s="30">
        <v>118291</v>
      </c>
      <c r="V250" s="30">
        <v>113877</v>
      </c>
      <c r="W250" s="65">
        <f>U250-V250</f>
        <v>4414</v>
      </c>
      <c r="X250" s="65">
        <f>T250*W250</f>
        <v>4414000</v>
      </c>
      <c r="Y250" s="97">
        <f>IF(S250="Kvarh(Lag)",X250/1000000,X250/1000)</f>
        <v>4.414</v>
      </c>
      <c r="Z250" s="144"/>
      <c r="AA250" s="54"/>
      <c r="AB250" s="65" t="s">
        <v>629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631</v>
      </c>
      <c r="BL250" s="73" t="s">
        <v>636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685</v>
      </c>
      <c r="S252" s="60" t="s">
        <v>725</v>
      </c>
      <c r="T252" s="65">
        <v>1000</v>
      </c>
      <c r="U252" s="30">
        <v>8965</v>
      </c>
      <c r="V252" s="30">
        <v>7230</v>
      </c>
      <c r="W252" s="65">
        <f>U252-V252</f>
        <v>1735</v>
      </c>
      <c r="X252" s="65">
        <f>T252*W252</f>
        <v>1735000</v>
      </c>
      <c r="Y252" s="97">
        <f>IF(S252="Kvarh(Lag)",X252/1000000,X252/1000)</f>
        <v>1.735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709</v>
      </c>
      <c r="P253" s="73">
        <v>4864986</v>
      </c>
      <c r="Q253" s="30" t="e">
        <v>#REF!</v>
      </c>
      <c r="R253" s="65" t="s">
        <v>685</v>
      </c>
      <c r="S253" s="60" t="s">
        <v>725</v>
      </c>
      <c r="T253" s="65">
        <v>1000</v>
      </c>
      <c r="U253" s="30">
        <v>7471</v>
      </c>
      <c r="V253" s="30">
        <v>6209</v>
      </c>
      <c r="W253" s="65">
        <f>U253-V253</f>
        <v>1262</v>
      </c>
      <c r="X253" s="65">
        <f>T253*W253</f>
        <v>1262000</v>
      </c>
      <c r="Y253" s="97">
        <f>IF(S253="Kvarh(Lag)",X253/1000000,X253/1000)</f>
        <v>1.262</v>
      </c>
      <c r="Z253" s="131"/>
      <c r="AA253" s="160"/>
      <c r="AB253" s="65" t="s">
        <v>562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562</v>
      </c>
      <c r="BL253" s="73" t="s">
        <v>635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32.898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32.898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SheetLayoutView="100" workbookViewId="0" topLeftCell="I46">
      <selection activeCell="U59" sqref="U59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690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47" t="s">
        <v>834</v>
      </c>
      <c r="O3" s="91" t="s">
        <v>838</v>
      </c>
      <c r="P3" s="83"/>
      <c r="Q3" s="83"/>
      <c r="R3" s="83"/>
      <c r="Z3" s="263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771</v>
      </c>
      <c r="O4" s="92" t="s">
        <v>238</v>
      </c>
      <c r="Q4" s="30"/>
      <c r="R4" s="30"/>
      <c r="Z4" s="183"/>
      <c r="AD4" s="260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242" t="s">
        <v>839</v>
      </c>
      <c r="V5" s="242" t="s">
        <v>828</v>
      </c>
      <c r="W5" s="94" t="s">
        <v>217</v>
      </c>
      <c r="X5" s="94" t="s">
        <v>218</v>
      </c>
      <c r="Y5" s="94" t="s">
        <v>724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627</v>
      </c>
      <c r="AD6" s="18" t="s">
        <v>626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30">
        <v>1</v>
      </c>
      <c r="O7" s="64" t="s">
        <v>662</v>
      </c>
      <c r="P7" s="73">
        <v>4865180</v>
      </c>
      <c r="Q7" s="65" t="s">
        <v>685</v>
      </c>
      <c r="R7" s="65" t="s">
        <v>685</v>
      </c>
      <c r="S7" s="60" t="s">
        <v>725</v>
      </c>
      <c r="T7" s="65">
        <v>1000</v>
      </c>
      <c r="U7" s="30">
        <v>22873</v>
      </c>
      <c r="V7" s="30">
        <v>20350</v>
      </c>
      <c r="W7" s="65">
        <f>U7-V7</f>
        <v>2523</v>
      </c>
      <c r="X7" s="30">
        <f>T7*W7</f>
        <v>2523000</v>
      </c>
      <c r="Y7" s="97">
        <f>IF(S7="Kvarh(Lag)",X7/1000000,X7/1000)</f>
        <v>2.523</v>
      </c>
      <c r="Z7" s="183"/>
      <c r="AA7" s="229"/>
      <c r="AB7" s="3" t="s">
        <v>662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4"/>
      <c r="BK7" s="224"/>
      <c r="BL7" s="224" t="s">
        <v>662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685</v>
      </c>
      <c r="R8" s="65" t="s">
        <v>685</v>
      </c>
      <c r="S8" s="60" t="s">
        <v>725</v>
      </c>
      <c r="T8" s="65">
        <v>100</v>
      </c>
      <c r="U8" s="30">
        <v>25976</v>
      </c>
      <c r="V8" s="30">
        <v>25511</v>
      </c>
      <c r="W8" s="65">
        <f aca="true" t="shared" si="0" ref="W8:W15">U8-V8</f>
        <v>465</v>
      </c>
      <c r="X8" s="30">
        <f aca="true" t="shared" si="1" ref="X8:X15">T8*W8</f>
        <v>46500</v>
      </c>
      <c r="Y8" s="97">
        <f aca="true" t="shared" si="2" ref="Y8:Y15">IF(S8="Kvarh(Lag)",X8/1000000,X8/1000)</f>
        <v>0.0465</v>
      </c>
      <c r="Z8" s="183"/>
      <c r="AA8" s="229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4"/>
      <c r="BK8" s="224"/>
      <c r="BL8" s="224" t="s">
        <v>29</v>
      </c>
      <c r="BM8" s="74" t="s">
        <v>578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685</v>
      </c>
      <c r="R9" s="65" t="s">
        <v>685</v>
      </c>
      <c r="S9" s="60" t="s">
        <v>725</v>
      </c>
      <c r="T9" s="65">
        <v>1000</v>
      </c>
      <c r="U9" s="30">
        <v>63403</v>
      </c>
      <c r="V9" s="30">
        <v>60426</v>
      </c>
      <c r="W9" s="65">
        <f t="shared" si="0"/>
        <v>2977</v>
      </c>
      <c r="X9" s="30">
        <f t="shared" si="1"/>
        <v>2977000</v>
      </c>
      <c r="Y9" s="97">
        <f t="shared" si="2"/>
        <v>2.977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685</v>
      </c>
      <c r="R10" s="65" t="s">
        <v>685</v>
      </c>
      <c r="S10" s="60" t="s">
        <v>725</v>
      </c>
      <c r="T10" s="65">
        <v>100</v>
      </c>
      <c r="U10" s="30">
        <v>58814</v>
      </c>
      <c r="V10" s="30">
        <v>54388</v>
      </c>
      <c r="W10" s="65">
        <f t="shared" si="0"/>
        <v>4426</v>
      </c>
      <c r="X10" s="30">
        <f t="shared" si="1"/>
        <v>442600</v>
      </c>
      <c r="Y10" s="97">
        <f t="shared" si="2"/>
        <v>0.4426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685</v>
      </c>
      <c r="R11" s="65" t="s">
        <v>685</v>
      </c>
      <c r="S11" s="60" t="s">
        <v>725</v>
      </c>
      <c r="T11" s="65">
        <v>100</v>
      </c>
      <c r="U11" s="30">
        <v>61797</v>
      </c>
      <c r="V11" s="30">
        <v>59044</v>
      </c>
      <c r="W11" s="65">
        <f t="shared" si="0"/>
        <v>2753</v>
      </c>
      <c r="X11" s="30">
        <f t="shared" si="1"/>
        <v>275300</v>
      </c>
      <c r="Y11" s="97">
        <f t="shared" si="2"/>
        <v>0.2753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685</v>
      </c>
      <c r="R12" s="65" t="s">
        <v>685</v>
      </c>
      <c r="S12" s="60" t="s">
        <v>725</v>
      </c>
      <c r="T12" s="65">
        <v>100</v>
      </c>
      <c r="U12" s="30">
        <v>144246</v>
      </c>
      <c r="V12" s="30">
        <v>137567</v>
      </c>
      <c r="W12" s="65">
        <f t="shared" si="0"/>
        <v>6679</v>
      </c>
      <c r="X12" s="30">
        <f t="shared" si="1"/>
        <v>667900</v>
      </c>
      <c r="Y12" s="97">
        <f t="shared" si="2"/>
        <v>0.6679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685</v>
      </c>
      <c r="R13" s="65" t="s">
        <v>685</v>
      </c>
      <c r="S13" s="60" t="s">
        <v>725</v>
      </c>
      <c r="T13" s="65">
        <v>100</v>
      </c>
      <c r="U13" s="30">
        <v>351016</v>
      </c>
      <c r="V13" s="30">
        <v>343914</v>
      </c>
      <c r="W13" s="65">
        <f t="shared" si="0"/>
        <v>7102</v>
      </c>
      <c r="X13" s="30">
        <f t="shared" si="1"/>
        <v>710200</v>
      </c>
      <c r="Y13" s="97">
        <f t="shared" si="2"/>
        <v>0.7102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685</v>
      </c>
      <c r="R14" s="65" t="s">
        <v>685</v>
      </c>
      <c r="S14" s="60" t="s">
        <v>725</v>
      </c>
      <c r="T14" s="65">
        <v>100</v>
      </c>
      <c r="U14" s="30">
        <v>303612</v>
      </c>
      <c r="V14" s="30">
        <v>294319</v>
      </c>
      <c r="W14" s="65">
        <f t="shared" si="0"/>
        <v>9293</v>
      </c>
      <c r="X14" s="30">
        <f t="shared" si="1"/>
        <v>929300</v>
      </c>
      <c r="Y14" s="97">
        <f t="shared" si="2"/>
        <v>0.9293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714</v>
      </c>
      <c r="P15" s="73">
        <v>4865179</v>
      </c>
      <c r="Q15" s="65" t="s">
        <v>685</v>
      </c>
      <c r="R15" s="65" t="s">
        <v>685</v>
      </c>
      <c r="S15" s="60" t="s">
        <v>725</v>
      </c>
      <c r="T15" s="65">
        <v>1000</v>
      </c>
      <c r="U15" s="30">
        <v>23871</v>
      </c>
      <c r="V15" s="30">
        <v>22481</v>
      </c>
      <c r="W15" s="65">
        <f t="shared" si="0"/>
        <v>1390</v>
      </c>
      <c r="X15" s="30">
        <f t="shared" si="1"/>
        <v>1390000</v>
      </c>
      <c r="Y15" s="97">
        <f t="shared" si="2"/>
        <v>1.39</v>
      </c>
      <c r="Z15" s="183"/>
      <c r="AA15" s="80"/>
      <c r="AB15" s="3" t="s">
        <v>670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673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3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402">
        <f>SUM(Y7:Y15)</f>
        <v>9.9618</v>
      </c>
      <c r="Z16" s="183"/>
      <c r="AA16" s="80"/>
      <c r="AB16" s="30" t="s">
        <v>593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595</v>
      </c>
      <c r="BM16" s="73" t="s">
        <v>594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10</v>
      </c>
      <c r="O17" s="64" t="s">
        <v>54</v>
      </c>
      <c r="P17" s="73">
        <v>4864973</v>
      </c>
      <c r="Q17" s="65" t="s">
        <v>685</v>
      </c>
      <c r="R17" s="65" t="s">
        <v>685</v>
      </c>
      <c r="S17" s="60" t="s">
        <v>725</v>
      </c>
      <c r="T17" s="65">
        <v>1000</v>
      </c>
      <c r="U17" s="30">
        <v>32922</v>
      </c>
      <c r="V17" s="30">
        <v>30092</v>
      </c>
      <c r="W17" s="65">
        <f>U17-V17</f>
        <v>2830</v>
      </c>
      <c r="X17" s="30">
        <f>T17*W17</f>
        <v>2830000</v>
      </c>
      <c r="Y17" s="97">
        <f>IF(S17="Kvarh(Lag)",X17/1000000,X17/1000)</f>
        <v>2.83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11</v>
      </c>
      <c r="O18" s="80" t="s">
        <v>55</v>
      </c>
      <c r="P18" s="73">
        <v>4864974</v>
      </c>
      <c r="Q18" s="30" t="s">
        <v>685</v>
      </c>
      <c r="R18" s="30" t="s">
        <v>685</v>
      </c>
      <c r="S18" s="60" t="s">
        <v>725</v>
      </c>
      <c r="T18" s="65">
        <v>1000</v>
      </c>
      <c r="U18" s="30">
        <v>33659</v>
      </c>
      <c r="V18" s="30">
        <v>30803</v>
      </c>
      <c r="W18" s="65">
        <f>U18-V18</f>
        <v>2856</v>
      </c>
      <c r="X18" s="30">
        <f>T18*W18</f>
        <v>2856000</v>
      </c>
      <c r="Y18" s="97">
        <f>IF(S18="Kvarh(Lag)",X18/1000000,X18/1000)</f>
        <v>2.856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12</v>
      </c>
      <c r="O19" s="64" t="s">
        <v>59</v>
      </c>
      <c r="P19" s="73">
        <v>4864975</v>
      </c>
      <c r="Q19" s="65" t="s">
        <v>685</v>
      </c>
      <c r="R19" s="65" t="s">
        <v>685</v>
      </c>
      <c r="S19" s="60" t="s">
        <v>725</v>
      </c>
      <c r="T19" s="65">
        <v>1000</v>
      </c>
      <c r="U19" s="30">
        <v>43306</v>
      </c>
      <c r="V19" s="30">
        <v>41656</v>
      </c>
      <c r="W19" s="65">
        <f>U19-V19</f>
        <v>1650</v>
      </c>
      <c r="X19" s="30">
        <f>T19*W19</f>
        <v>1650000</v>
      </c>
      <c r="Y19" s="97">
        <f>IF(S19="Kvarh(Lag)",X19/1000000,X19/1000)</f>
        <v>1.65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685</v>
      </c>
      <c r="R20" s="65" t="s">
        <v>685</v>
      </c>
      <c r="S20" s="60" t="s">
        <v>725</v>
      </c>
      <c r="T20" s="65">
        <v>1000</v>
      </c>
      <c r="U20" s="30">
        <v>40950</v>
      </c>
      <c r="V20" s="30">
        <v>39345</v>
      </c>
      <c r="W20" s="65">
        <f>U20-V20</f>
        <v>1605</v>
      </c>
      <c r="X20" s="30">
        <f>T20*W20</f>
        <v>1605000</v>
      </c>
      <c r="Y20" s="97">
        <f>IF(S20="Kvarh(Lag)",X20/1000000,X20/1000)</f>
        <v>1.605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51"/>
      <c r="B21" s="352" t="s">
        <v>772</v>
      </c>
      <c r="C21" s="353"/>
      <c r="D21" s="353"/>
      <c r="E21" s="353"/>
      <c r="F21" s="353"/>
      <c r="G21" s="353"/>
      <c r="H21" s="353"/>
      <c r="I21" s="353"/>
      <c r="J21" s="354"/>
      <c r="K21" s="354"/>
      <c r="L21" s="354"/>
      <c r="M21" s="355"/>
      <c r="N21" s="30"/>
      <c r="O21" s="213" t="s">
        <v>648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6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685</v>
      </c>
      <c r="R22" s="65" t="s">
        <v>685</v>
      </c>
      <c r="S22" s="60" t="s">
        <v>725</v>
      </c>
      <c r="T22" s="65">
        <v>1000</v>
      </c>
      <c r="U22" s="30">
        <v>9227</v>
      </c>
      <c r="V22" s="30">
        <v>8379</v>
      </c>
      <c r="W22" s="65">
        <f>U22-V22</f>
        <v>848</v>
      </c>
      <c r="X22" s="30">
        <f>T22*W22</f>
        <v>848000</v>
      </c>
      <c r="Y22" s="97">
        <f>IF(S22="Kvarh(Lag)",X22/1000000,X22/1000)</f>
        <v>0.848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646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6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64" t="s">
        <v>55</v>
      </c>
      <c r="P23" s="73">
        <v>4865042</v>
      </c>
      <c r="Q23" s="65" t="s">
        <v>685</v>
      </c>
      <c r="R23" s="65" t="s">
        <v>685</v>
      </c>
      <c r="S23" s="60" t="s">
        <v>725</v>
      </c>
      <c r="T23" s="65">
        <v>1000</v>
      </c>
      <c r="U23" s="30">
        <v>191</v>
      </c>
      <c r="V23" s="30">
        <v>191</v>
      </c>
      <c r="W23" s="65">
        <f>U23-V23</f>
        <v>0</v>
      </c>
      <c r="X23" s="30">
        <f>T23*W23</f>
        <v>0</v>
      </c>
      <c r="Y23" s="97">
        <f>IF(S23="Kvarh(Lag)",X23/1000000,X23/1000)</f>
        <v>0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7"/>
      <c r="B24" s="257"/>
      <c r="C24" s="257"/>
      <c r="D24" s="257"/>
      <c r="E24" s="257"/>
      <c r="F24" s="257"/>
      <c r="G24" s="257"/>
      <c r="H24" s="257"/>
      <c r="I24" s="358"/>
      <c r="J24" s="359"/>
      <c r="K24" s="359"/>
      <c r="L24" s="359"/>
      <c r="M24" s="360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648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685</v>
      </c>
      <c r="R25" s="65" t="s">
        <v>685</v>
      </c>
      <c r="S25" s="60" t="s">
        <v>725</v>
      </c>
      <c r="T25" s="65">
        <v>1000</v>
      </c>
      <c r="U25" s="30">
        <v>3994</v>
      </c>
      <c r="V25" s="30">
        <v>3948</v>
      </c>
      <c r="W25" s="65">
        <f>U25-V25</f>
        <v>46</v>
      </c>
      <c r="X25" s="30">
        <f>T25*W25</f>
        <v>46000</v>
      </c>
      <c r="Y25" s="97">
        <f>IF(S25="Kvarh(Lag)",X25/1000000,X25/1000)</f>
        <v>0.046</v>
      </c>
      <c r="Z25" s="183"/>
      <c r="AA25" s="2"/>
      <c r="AB25" s="3" t="s">
        <v>649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650</v>
      </c>
      <c r="BM25" s="6" t="s">
        <v>651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7"/>
      <c r="B26" s="257"/>
      <c r="C26" s="257"/>
      <c r="D26" s="257"/>
      <c r="E26" s="257"/>
      <c r="F26" s="257"/>
      <c r="G26" s="257"/>
      <c r="H26" s="257"/>
      <c r="I26" s="358"/>
      <c r="J26" s="359"/>
      <c r="K26" s="359"/>
      <c r="L26" s="359"/>
      <c r="M26" s="360"/>
      <c r="N26" s="30">
        <v>16</v>
      </c>
      <c r="O26" s="64" t="s">
        <v>55</v>
      </c>
      <c r="P26" s="73">
        <v>4864970</v>
      </c>
      <c r="Q26" s="65" t="s">
        <v>685</v>
      </c>
      <c r="R26" s="65" t="s">
        <v>685</v>
      </c>
      <c r="S26" s="60" t="s">
        <v>725</v>
      </c>
      <c r="T26" s="65">
        <v>1000</v>
      </c>
      <c r="U26" s="30">
        <v>20006</v>
      </c>
      <c r="V26" s="30">
        <v>17546</v>
      </c>
      <c r="W26" s="65">
        <f>U26-V26</f>
        <v>2460</v>
      </c>
      <c r="X26" s="30">
        <f>T26*W26</f>
        <v>2460000</v>
      </c>
      <c r="Y26" s="97">
        <f>IF(S26="Kvarh(Lag)",X26/1000000,X26/1000)</f>
        <v>2.46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6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8"/>
      <c r="BC26" s="218"/>
      <c r="BD26" s="218"/>
      <c r="BE26" s="218"/>
      <c r="BF26" s="218"/>
      <c r="BG26" s="218"/>
      <c r="BH26" s="218"/>
      <c r="BI26" s="218"/>
      <c r="BJ26" s="224"/>
      <c r="BK26" s="224"/>
      <c r="BL26" s="224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7"/>
      <c r="B27" s="257"/>
      <c r="C27" s="257"/>
      <c r="D27" s="257"/>
      <c r="E27" s="257"/>
      <c r="F27" s="257"/>
      <c r="G27" s="257"/>
      <c r="H27" s="257"/>
      <c r="I27" s="358"/>
      <c r="J27" s="359"/>
      <c r="K27" s="359"/>
      <c r="L27" s="359"/>
      <c r="M27" s="360"/>
      <c r="N27" s="30">
        <v>17</v>
      </c>
      <c r="O27" s="64" t="s">
        <v>59</v>
      </c>
      <c r="P27" s="73">
        <v>4864971</v>
      </c>
      <c r="Q27" s="65" t="s">
        <v>685</v>
      </c>
      <c r="R27" s="65" t="s">
        <v>685</v>
      </c>
      <c r="S27" s="60" t="s">
        <v>725</v>
      </c>
      <c r="T27" s="65">
        <v>1000</v>
      </c>
      <c r="U27" s="30">
        <v>18899</v>
      </c>
      <c r="V27" s="30">
        <v>17735</v>
      </c>
      <c r="W27" s="65">
        <f>U27-V27</f>
        <v>1164</v>
      </c>
      <c r="X27" s="30">
        <f>T27*W27</f>
        <v>1164000</v>
      </c>
      <c r="Y27" s="97">
        <f>IF(S27="Kvarh(Lag)",X27/1000000,X27/1000)</f>
        <v>1.164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6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8"/>
      <c r="BC27" s="218"/>
      <c r="BD27" s="218"/>
      <c r="BE27" s="218"/>
      <c r="BF27" s="218"/>
      <c r="BG27" s="218"/>
      <c r="BH27" s="218"/>
      <c r="BI27" s="218"/>
      <c r="BJ27" s="224"/>
      <c r="BK27" s="224"/>
      <c r="BL27" s="224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8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685</v>
      </c>
      <c r="R28" s="30" t="s">
        <v>685</v>
      </c>
      <c r="S28" s="60" t="s">
        <v>725</v>
      </c>
      <c r="T28" s="65">
        <v>1000</v>
      </c>
      <c r="U28" s="30">
        <v>17271</v>
      </c>
      <c r="V28" s="30">
        <v>14331</v>
      </c>
      <c r="W28" s="65">
        <f>U28-V28</f>
        <v>2940</v>
      </c>
      <c r="X28" s="30">
        <f>T28*W28</f>
        <v>2940000</v>
      </c>
      <c r="Y28" s="97">
        <f>IF(S28="Kvarh(Lag)",X28/1000000,X28/1000)</f>
        <v>2.94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213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213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61" t="s">
        <v>197</v>
      </c>
      <c r="B31" s="362" t="s">
        <v>773</v>
      </c>
      <c r="C31" s="362"/>
      <c r="D31" s="362"/>
      <c r="E31" s="358"/>
      <c r="F31" s="358"/>
      <c r="G31" s="363">
        <f>$Y$112</f>
        <v>62.58004255616622</v>
      </c>
      <c r="H31" s="358" t="s">
        <v>774</v>
      </c>
      <c r="I31" s="284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685</v>
      </c>
      <c r="R31" s="65" t="s">
        <v>685</v>
      </c>
      <c r="S31" s="60" t="s">
        <v>725</v>
      </c>
      <c r="T31" s="65">
        <v>1000</v>
      </c>
      <c r="U31" s="30">
        <v>19721</v>
      </c>
      <c r="V31" s="30">
        <v>19064</v>
      </c>
      <c r="W31" s="65">
        <f>U31-V31</f>
        <v>657</v>
      </c>
      <c r="X31" s="30">
        <f>T31*W31</f>
        <v>657000</v>
      </c>
      <c r="Y31" s="97">
        <f>IF(S31="Kvarh(Lag)",X31/1000000,X31/1000)</f>
        <v>0.657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4"/>
      <c r="B32" s="365"/>
      <c r="C32" s="365"/>
      <c r="D32" s="365"/>
      <c r="E32" s="284"/>
      <c r="F32" s="284"/>
      <c r="G32" s="366"/>
      <c r="H32" s="284"/>
      <c r="I32" s="367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685</v>
      </c>
      <c r="R32" s="65" t="s">
        <v>685</v>
      </c>
      <c r="S32" s="60" t="s">
        <v>725</v>
      </c>
      <c r="T32" s="65">
        <v>1000</v>
      </c>
      <c r="U32" s="30">
        <v>21647</v>
      </c>
      <c r="V32" s="30">
        <v>20974</v>
      </c>
      <c r="W32" s="65">
        <f>U32-V32</f>
        <v>673</v>
      </c>
      <c r="X32" s="30">
        <f>T32*W32</f>
        <v>673000</v>
      </c>
      <c r="Y32" s="97">
        <f>IF(S32="Kvarh(Lag)",X32/1000000,X32/1000)</f>
        <v>0.673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8" t="s">
        <v>748</v>
      </c>
      <c r="B33" s="369" t="s">
        <v>775</v>
      </c>
      <c r="C33" s="369"/>
      <c r="D33" s="370"/>
      <c r="E33" s="284"/>
      <c r="F33" s="284"/>
      <c r="G33" s="371">
        <f>'STEPPED UP BY GENCO'!$I$61*-1</f>
        <v>-10.2974735214</v>
      </c>
      <c r="H33" s="358" t="s">
        <v>774</v>
      </c>
      <c r="I33" s="367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8"/>
      <c r="B34" s="372"/>
      <c r="C34" s="372"/>
      <c r="D34" s="372"/>
      <c r="E34" s="284"/>
      <c r="F34" s="284"/>
      <c r="G34" s="366"/>
      <c r="H34" s="284"/>
      <c r="I34" s="284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685</v>
      </c>
      <c r="R34" s="30" t="s">
        <v>685</v>
      </c>
      <c r="S34" s="60" t="s">
        <v>725</v>
      </c>
      <c r="T34" s="65">
        <v>1000</v>
      </c>
      <c r="U34" s="30">
        <v>163801</v>
      </c>
      <c r="V34" s="30">
        <v>157721</v>
      </c>
      <c r="W34" s="65">
        <f>U34-V34</f>
        <v>6080</v>
      </c>
      <c r="X34" s="30">
        <f>T34*W34</f>
        <v>6080000</v>
      </c>
      <c r="Y34" s="97">
        <f>IF(S34="Kvarh(Lag)",X34/1000000,X34/1000)</f>
        <v>6.08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8"/>
      <c r="B35" s="373"/>
      <c r="C35" s="372"/>
      <c r="D35" s="372"/>
      <c r="E35" s="284"/>
      <c r="F35" s="284"/>
      <c r="G35" s="375"/>
      <c r="H35" s="284"/>
      <c r="I35" s="284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685</v>
      </c>
      <c r="R35" s="65" t="s">
        <v>685</v>
      </c>
      <c r="S35" s="60" t="s">
        <v>725</v>
      </c>
      <c r="T35" s="65">
        <v>1000</v>
      </c>
      <c r="U35" s="30">
        <v>156339</v>
      </c>
      <c r="V35" s="30">
        <v>153259</v>
      </c>
      <c r="W35" s="65">
        <f>U35-V35</f>
        <v>3080</v>
      </c>
      <c r="X35" s="30">
        <f>T35*W35</f>
        <v>3080000</v>
      </c>
      <c r="Y35" s="97">
        <f>IF(S35="Kvarh(Lag)",X35/1000000,X35/1000)</f>
        <v>3.08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NDPL!AC46</f>
        <v>235997</v>
      </c>
      <c r="AE35" s="62">
        <f>NDPL!AD46</f>
        <v>0</v>
      </c>
      <c r="AF35" s="62">
        <f>NDPL!AE46</f>
        <v>0</v>
      </c>
      <c r="AG35" s="62">
        <f>NDPL!AF46</f>
        <v>0</v>
      </c>
      <c r="AH35" s="62">
        <f>NDPL!AG46</f>
        <v>0</v>
      </c>
      <c r="AI35" s="62">
        <f>NDPL!AH46</f>
        <v>0</v>
      </c>
      <c r="AJ35" s="62">
        <f>NDPL!AI46</f>
        <v>0</v>
      </c>
      <c r="AK35" s="62">
        <f>NDPL!AJ46</f>
        <v>0</v>
      </c>
      <c r="AL35" s="62">
        <f>NDPL!AK46</f>
        <v>0</v>
      </c>
      <c r="AM35" s="63">
        <f>NDPL!AL46</f>
        <v>0</v>
      </c>
      <c r="AN35" s="63">
        <f>NDPL!AM46</f>
        <v>0</v>
      </c>
      <c r="AO35" s="62">
        <f>NDPL!AN46</f>
        <v>0</v>
      </c>
      <c r="AP35" s="62">
        <f>NDPL!AO46</f>
        <v>0</v>
      </c>
      <c r="AQ35" s="62">
        <f>NDPL!AP46</f>
        <v>0</v>
      </c>
      <c r="AR35" s="63">
        <f>NDPL!AQ46</f>
        <v>0</v>
      </c>
      <c r="AS35" s="63">
        <f>NDPL!AR46</f>
        <v>0</v>
      </c>
      <c r="AT35" s="63">
        <f>NDPL!AS46</f>
        <v>0</v>
      </c>
      <c r="AU35" s="63">
        <f>NDPL!AT46</f>
        <v>0</v>
      </c>
      <c r="AV35" s="63">
        <f>NDPL!AU46</f>
        <v>0</v>
      </c>
      <c r="AW35" s="63">
        <f>NDPL!AV46</f>
        <v>0</v>
      </c>
      <c r="AX35" s="63">
        <f>NDPL!AW46</f>
        <v>0</v>
      </c>
      <c r="AY35" s="63">
        <f>NDPL!AX46</f>
        <v>0</v>
      </c>
      <c r="AZ35" s="63">
        <f>NDPL!AY46</f>
        <v>0</v>
      </c>
      <c r="BA35" s="63">
        <f>NDPL!AZ46</f>
        <v>0</v>
      </c>
      <c r="BB35" s="63">
        <f>NDPL!BA46</f>
        <v>0</v>
      </c>
      <c r="BC35" s="63">
        <f>NDPL!BB46</f>
        <v>0</v>
      </c>
      <c r="BD35" s="63">
        <f>NDPL!BC46</f>
        <v>0</v>
      </c>
      <c r="BE35" s="63">
        <f>NDPL!BD46</f>
        <v>0</v>
      </c>
      <c r="BF35" s="63">
        <f>NDPL!BE46</f>
        <v>0</v>
      </c>
      <c r="BG35" s="63">
        <f>NDPL!BF46</f>
        <v>0</v>
      </c>
      <c r="BH35" s="63">
        <f>NDPL!BG46</f>
        <v>0</v>
      </c>
      <c r="BI35" s="63">
        <f>NDPL!BH46</f>
        <v>244175</v>
      </c>
      <c r="BJ35" s="64"/>
      <c r="BK35" s="3"/>
      <c r="BL35" s="64" t="s">
        <v>502</v>
      </c>
      <c r="BM35" s="162" t="str">
        <f>NDPL!BK46</f>
        <v>DVB-623</v>
      </c>
      <c r="BN35" s="65">
        <f>NDPL!BL46</f>
        <v>0</v>
      </c>
      <c r="BO35" s="65" t="str">
        <f>NDPL!BM46</f>
        <v>SECURE</v>
      </c>
      <c r="BP35" s="65" t="str">
        <f>NDPL!BN46</f>
        <v>MWH</v>
      </c>
      <c r="BQ35" s="65">
        <f>NDPL!BO46</f>
        <v>66</v>
      </c>
      <c r="BR35" s="65">
        <f>NDPL!BP46</f>
        <v>66</v>
      </c>
      <c r="BS35" s="65">
        <f>NDPL!BQ46</f>
        <v>800</v>
      </c>
      <c r="BT35" s="65">
        <f>NDPL!BR46</f>
        <v>800</v>
      </c>
      <c r="BU35" s="65">
        <f>NDPL!BS46</f>
        <v>1</v>
      </c>
      <c r="BV35" s="65">
        <f>NDPL!BT46</f>
        <v>1</v>
      </c>
      <c r="BW35" s="65">
        <f>NDPL!BU46</f>
        <v>1</v>
      </c>
      <c r="BX35" s="30">
        <f>NDPL!BV46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4"/>
      <c r="B36" s="362"/>
      <c r="C36" s="358"/>
      <c r="D36" s="358"/>
      <c r="E36" s="358"/>
      <c r="F36" s="358"/>
      <c r="G36" s="375"/>
      <c r="H36" s="358"/>
      <c r="I36" s="359"/>
      <c r="J36" s="359"/>
      <c r="K36" s="359"/>
      <c r="L36" s="359"/>
      <c r="M36" s="360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NDPL!AC47</f>
        <v>239697</v>
      </c>
      <c r="AE36" s="62">
        <f>NDPL!AD47</f>
        <v>0</v>
      </c>
      <c r="AF36" s="62">
        <f>NDPL!AE47</f>
        <v>0</v>
      </c>
      <c r="AG36" s="62">
        <f>NDPL!AF47</f>
        <v>0</v>
      </c>
      <c r="AH36" s="62">
        <f>NDPL!AG47</f>
        <v>0</v>
      </c>
      <c r="AI36" s="62">
        <f>NDPL!AH47</f>
        <v>0</v>
      </c>
      <c r="AJ36" s="62">
        <f>NDPL!AI47</f>
        <v>0</v>
      </c>
      <c r="AK36" s="62">
        <f>NDPL!AJ47</f>
        <v>0</v>
      </c>
      <c r="AL36" s="62">
        <f>NDPL!AK47</f>
        <v>0</v>
      </c>
      <c r="AM36" s="63">
        <f>NDPL!AL47</f>
        <v>0</v>
      </c>
      <c r="AN36" s="63">
        <f>NDPL!AM47</f>
        <v>0</v>
      </c>
      <c r="AO36" s="62">
        <f>NDPL!AN47</f>
        <v>0</v>
      </c>
      <c r="AP36" s="62">
        <f>NDPL!AO47</f>
        <v>0</v>
      </c>
      <c r="AQ36" s="62">
        <f>NDPL!AP47</f>
        <v>0</v>
      </c>
      <c r="AR36" s="63">
        <f>NDPL!AQ47</f>
        <v>0</v>
      </c>
      <c r="AS36" s="63">
        <f>NDPL!AR47</f>
        <v>0</v>
      </c>
      <c r="AT36" s="63">
        <f>NDPL!AS47</f>
        <v>0</v>
      </c>
      <c r="AU36" s="63">
        <f>NDPL!AT47</f>
        <v>0</v>
      </c>
      <c r="AV36" s="63">
        <f>NDPL!AU47</f>
        <v>0</v>
      </c>
      <c r="AW36" s="63">
        <f>NDPL!AV47</f>
        <v>0</v>
      </c>
      <c r="AX36" s="63">
        <f>NDPL!AW47</f>
        <v>0</v>
      </c>
      <c r="AY36" s="63">
        <f>NDPL!AX47</f>
        <v>0</v>
      </c>
      <c r="AZ36" s="63">
        <f>NDPL!AY47</f>
        <v>0</v>
      </c>
      <c r="BA36" s="63">
        <f>NDPL!AZ47</f>
        <v>0</v>
      </c>
      <c r="BB36" s="63">
        <f>NDPL!BA47</f>
        <v>0</v>
      </c>
      <c r="BC36" s="63">
        <f>NDPL!BB47</f>
        <v>0</v>
      </c>
      <c r="BD36" s="63">
        <f>NDPL!BC47</f>
        <v>0</v>
      </c>
      <c r="BE36" s="63">
        <f>NDPL!BD47</f>
        <v>0</v>
      </c>
      <c r="BF36" s="63">
        <f>NDPL!BE47</f>
        <v>0</v>
      </c>
      <c r="BG36" s="63">
        <f>NDPL!BF47</f>
        <v>0</v>
      </c>
      <c r="BH36" s="63">
        <f>NDPL!BG47</f>
        <v>0</v>
      </c>
      <c r="BI36" s="63">
        <f>NDPL!BH47</f>
        <v>248135</v>
      </c>
      <c r="BJ36" s="64"/>
      <c r="BK36" s="3"/>
      <c r="BL36" s="64" t="s">
        <v>497</v>
      </c>
      <c r="BM36" s="162" t="str">
        <f>NDPL!BK47</f>
        <v>DVB-624</v>
      </c>
      <c r="BN36" s="65">
        <f>NDPL!BL47</f>
        <v>0</v>
      </c>
      <c r="BO36" s="65" t="str">
        <f>NDPL!BM47</f>
        <v>SECURE</v>
      </c>
      <c r="BP36" s="65" t="str">
        <f>NDPL!BN47</f>
        <v>MWH</v>
      </c>
      <c r="BQ36" s="65">
        <f>NDPL!BO47</f>
        <v>66</v>
      </c>
      <c r="BR36" s="65">
        <f>NDPL!BP47</f>
        <v>66</v>
      </c>
      <c r="BS36" s="65">
        <f>NDPL!BQ47</f>
        <v>800</v>
      </c>
      <c r="BT36" s="65">
        <f>NDPL!BR47</f>
        <v>800</v>
      </c>
      <c r="BU36" s="65">
        <f>NDPL!BS47</f>
        <v>1</v>
      </c>
      <c r="BV36" s="65">
        <f>NDPL!BT47</f>
        <v>1</v>
      </c>
      <c r="BW36" s="65">
        <f>NDPL!BU47</f>
        <v>1</v>
      </c>
      <c r="BX36" s="30">
        <f>NDPL!BV47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6"/>
      <c r="B37" s="369"/>
      <c r="C37" s="369"/>
      <c r="D37" s="377"/>
      <c r="E37" s="358"/>
      <c r="F37" s="358"/>
      <c r="G37" s="378"/>
      <c r="H37" s="358"/>
      <c r="I37" s="68"/>
      <c r="J37" s="68"/>
      <c r="K37" s="68"/>
      <c r="L37" s="68"/>
      <c r="M37" s="173"/>
      <c r="N37" s="30"/>
      <c r="O37" s="213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NDPL!AC48</f>
        <v>10580.9</v>
      </c>
      <c r="AE37" s="62">
        <f>NDPL!AD48</f>
        <v>0</v>
      </c>
      <c r="AF37" s="62">
        <f>NDPL!AE48</f>
        <v>0</v>
      </c>
      <c r="AG37" s="62">
        <f>NDPL!AF48</f>
        <v>0</v>
      </c>
      <c r="AH37" s="62">
        <f>NDPL!AG48</f>
        <v>0</v>
      </c>
      <c r="AI37" s="62">
        <f>NDPL!AH48</f>
        <v>0</v>
      </c>
      <c r="AJ37" s="62">
        <f>NDPL!AI48</f>
        <v>0</v>
      </c>
      <c r="AK37" s="62">
        <f>NDPL!AJ48</f>
        <v>0</v>
      </c>
      <c r="AL37" s="62">
        <f>NDPL!AK48</f>
        <v>0</v>
      </c>
      <c r="AM37" s="63">
        <f>NDPL!AL48</f>
        <v>0</v>
      </c>
      <c r="AN37" s="63">
        <f>NDPL!AM48</f>
        <v>0</v>
      </c>
      <c r="AO37" s="62">
        <f>NDPL!AN48</f>
        <v>0</v>
      </c>
      <c r="AP37" s="62">
        <f>NDPL!AO48</f>
        <v>0</v>
      </c>
      <c r="AQ37" s="62">
        <f>NDPL!AP48</f>
        <v>0</v>
      </c>
      <c r="AR37" s="63">
        <f>NDPL!AQ48</f>
        <v>0</v>
      </c>
      <c r="AS37" s="63">
        <f>NDPL!AR48</f>
        <v>0</v>
      </c>
      <c r="AT37" s="63">
        <f>NDPL!AS48</f>
        <v>0</v>
      </c>
      <c r="AU37" s="63">
        <f>NDPL!AT48</f>
        <v>0</v>
      </c>
      <c r="AV37" s="63">
        <f>NDPL!AU48</f>
        <v>0</v>
      </c>
      <c r="AW37" s="63">
        <f>NDPL!AV48</f>
        <v>0</v>
      </c>
      <c r="AX37" s="63">
        <f>NDPL!AW48</f>
        <v>0</v>
      </c>
      <c r="AY37" s="63">
        <f>NDPL!AX48</f>
        <v>0</v>
      </c>
      <c r="AZ37" s="63">
        <f>NDPL!AY48</f>
        <v>0</v>
      </c>
      <c r="BA37" s="63">
        <f>NDPL!AZ48</f>
        <v>0</v>
      </c>
      <c r="BB37" s="63">
        <f>NDPL!BA48</f>
        <v>0</v>
      </c>
      <c r="BC37" s="63">
        <f>NDPL!BB48</f>
        <v>0</v>
      </c>
      <c r="BD37" s="63">
        <f>NDPL!BC48</f>
        <v>0</v>
      </c>
      <c r="BE37" s="63">
        <f>NDPL!BD48</f>
        <v>0</v>
      </c>
      <c r="BF37" s="63">
        <f>NDPL!BE48</f>
        <v>0</v>
      </c>
      <c r="BG37" s="63">
        <f>NDPL!BF48</f>
        <v>0</v>
      </c>
      <c r="BH37" s="63">
        <f>NDPL!BG48</f>
        <v>0</v>
      </c>
      <c r="BI37" s="63">
        <f>NDPL!BH48</f>
        <v>10581</v>
      </c>
      <c r="BJ37" s="64"/>
      <c r="BK37" s="3"/>
      <c r="BL37" s="64" t="s">
        <v>494</v>
      </c>
      <c r="BM37" s="162" t="str">
        <f>NDPL!BK48</f>
        <v>DES-585</v>
      </c>
      <c r="BN37" s="65">
        <f>NDPL!BL48</f>
        <v>0</v>
      </c>
      <c r="BO37" s="65" t="str">
        <f>NDPL!BM48</f>
        <v>SECURE</v>
      </c>
      <c r="BP37" s="65" t="str">
        <f>NDPL!BN48</f>
        <v>MWH</v>
      </c>
      <c r="BQ37" s="65">
        <f>NDPL!BO48</f>
        <v>33</v>
      </c>
      <c r="BR37" s="65">
        <f>NDPL!BP48</f>
        <v>66</v>
      </c>
      <c r="BS37" s="65">
        <f>NDPL!BQ48</f>
        <v>800</v>
      </c>
      <c r="BT37" s="65">
        <f>NDPL!BR48</f>
        <v>800</v>
      </c>
      <c r="BU37" s="65">
        <f>NDPL!BS48</f>
        <v>1</v>
      </c>
      <c r="BV37" s="65">
        <f>NDPL!BT48</f>
        <v>1</v>
      </c>
      <c r="BW37" s="65">
        <f>NDPL!BU48</f>
        <v>2</v>
      </c>
      <c r="BX37" s="30">
        <f>NDPL!BV48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9"/>
      <c r="B38" s="362"/>
      <c r="C38" s="358"/>
      <c r="D38" s="358"/>
      <c r="E38" s="358"/>
      <c r="F38" s="358"/>
      <c r="G38" s="380"/>
      <c r="H38" s="358"/>
      <c r="I38" s="359"/>
      <c r="J38" s="359"/>
      <c r="K38" s="359"/>
      <c r="L38" s="359"/>
      <c r="M38" s="360"/>
      <c r="N38" s="30">
        <v>23</v>
      </c>
      <c r="O38" s="64" t="s">
        <v>382</v>
      </c>
      <c r="P38" s="73">
        <v>4864964</v>
      </c>
      <c r="Q38" s="65" t="s">
        <v>685</v>
      </c>
      <c r="R38" s="65" t="s">
        <v>685</v>
      </c>
      <c r="S38" s="60" t="s">
        <v>725</v>
      </c>
      <c r="T38" s="65">
        <v>1000</v>
      </c>
      <c r="U38" s="30">
        <v>39751</v>
      </c>
      <c r="V38" s="30">
        <v>38043</v>
      </c>
      <c r="W38" s="65">
        <f aca="true" t="shared" si="7" ref="W38:W43">U38-V38</f>
        <v>1708</v>
      </c>
      <c r="X38" s="30">
        <f aca="true" t="shared" si="8" ref="X38:X43">T38*W38</f>
        <v>1708000</v>
      </c>
      <c r="Y38" s="97">
        <f aca="true" t="shared" si="9" ref="Y38:Y43">IF(S38="Kvarh(Lag)",X38/1000000,X38/1000)</f>
        <v>1.708</v>
      </c>
      <c r="Z38" s="183"/>
      <c r="AA38" s="41"/>
      <c r="AB38" s="26" t="s">
        <v>494</v>
      </c>
      <c r="AC38" s="42">
        <f t="shared" si="6"/>
        <v>3</v>
      </c>
      <c r="AD38" s="220">
        <f>NDPL!AC49</f>
        <v>3</v>
      </c>
      <c r="AE38" s="220">
        <f>NDPL!AD49</f>
        <v>0</v>
      </c>
      <c r="AF38" s="220">
        <f>NDPL!AE49</f>
        <v>0</v>
      </c>
      <c r="AG38" s="220">
        <f>NDPL!AF49</f>
        <v>0</v>
      </c>
      <c r="AH38" s="220">
        <f>NDPL!AG49</f>
        <v>0</v>
      </c>
      <c r="AI38" s="220">
        <f>NDPL!AH49</f>
        <v>0</v>
      </c>
      <c r="AJ38" s="220">
        <f>NDPL!AI49</f>
        <v>0</v>
      </c>
      <c r="AK38" s="220">
        <f>NDPL!AJ49</f>
        <v>0</v>
      </c>
      <c r="AL38" s="220">
        <f>NDPL!AK49</f>
        <v>0</v>
      </c>
      <c r="AM38" s="230">
        <f>NDPL!AL49</f>
        <v>0</v>
      </c>
      <c r="AN38" s="230">
        <f>NDPL!AM49</f>
        <v>0</v>
      </c>
      <c r="AO38" s="220">
        <f>NDPL!AN49</f>
        <v>0</v>
      </c>
      <c r="AP38" s="220">
        <f>NDPL!AO49</f>
        <v>0</v>
      </c>
      <c r="AQ38" s="220">
        <f>NDPL!AP49</f>
        <v>0</v>
      </c>
      <c r="AR38" s="230">
        <f>NDPL!AQ49</f>
        <v>0</v>
      </c>
      <c r="AS38" s="230">
        <f>NDPL!AR49</f>
        <v>0</v>
      </c>
      <c r="AT38" s="230">
        <f>NDPL!AS49</f>
        <v>0</v>
      </c>
      <c r="AU38" s="230">
        <f>NDPL!AT49</f>
        <v>0</v>
      </c>
      <c r="AV38" s="230">
        <f>NDPL!AU49</f>
        <v>0</v>
      </c>
      <c r="AW38" s="230">
        <f>NDPL!AV49</f>
        <v>0</v>
      </c>
      <c r="AX38" s="230">
        <f>NDPL!AW49</f>
        <v>0</v>
      </c>
      <c r="AY38" s="230">
        <f>NDPL!AX49</f>
        <v>0</v>
      </c>
      <c r="AZ38" s="230">
        <f>NDPL!AY49</f>
        <v>0</v>
      </c>
      <c r="BA38" s="230">
        <f>NDPL!AZ49</f>
        <v>0</v>
      </c>
      <c r="BB38" s="230">
        <f>NDPL!BA49</f>
        <v>0</v>
      </c>
      <c r="BC38" s="230">
        <f>NDPL!BB49</f>
        <v>0</v>
      </c>
      <c r="BD38" s="230">
        <f>NDPL!BC49</f>
        <v>0</v>
      </c>
      <c r="BE38" s="230">
        <f>NDPL!BD49</f>
        <v>0</v>
      </c>
      <c r="BF38" s="230">
        <f>NDPL!BE49</f>
        <v>0</v>
      </c>
      <c r="BG38" s="230">
        <f>NDPL!BF49</f>
        <v>0</v>
      </c>
      <c r="BH38" s="230">
        <f>NDPL!BG49</f>
        <v>0</v>
      </c>
      <c r="BI38" s="230">
        <f>NDPL!BH49</f>
        <v>3</v>
      </c>
      <c r="BJ38" s="219"/>
      <c r="BK38" s="26"/>
      <c r="BL38" s="219" t="s">
        <v>494</v>
      </c>
      <c r="BM38" s="271">
        <f>NDPL!BK49</f>
        <v>4864954</v>
      </c>
      <c r="BN38" s="218">
        <f>NDPL!BL49</f>
        <v>0</v>
      </c>
      <c r="BO38" s="218" t="str">
        <f>NDPL!BM49</f>
        <v>ELSTER</v>
      </c>
      <c r="BP38" s="218" t="str">
        <f>NDPL!BN49</f>
        <v>KWH</v>
      </c>
      <c r="BQ38" s="218">
        <f>NDPL!BO49</f>
        <v>66</v>
      </c>
      <c r="BR38" s="218">
        <f>NDPL!BP49</f>
        <v>66</v>
      </c>
      <c r="BS38" s="218">
        <f>NDPL!BQ49</f>
        <v>800</v>
      </c>
      <c r="BT38" s="218">
        <f>NDPL!BR49</f>
        <v>800</v>
      </c>
      <c r="BU38" s="218">
        <f>NDPL!BS49</f>
        <v>1000</v>
      </c>
      <c r="BV38" s="218">
        <f>NDPL!BT49</f>
        <v>1</v>
      </c>
      <c r="BW38" s="218">
        <f>NDPL!BU49</f>
        <v>1</v>
      </c>
      <c r="BX38" s="216">
        <f>NDPL!BV49</f>
        <v>1000</v>
      </c>
      <c r="BY38" s="216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81"/>
      <c r="B39" s="72"/>
      <c r="C39" s="72"/>
      <c r="D39" s="72"/>
      <c r="E39" s="72"/>
      <c r="F39" s="72"/>
      <c r="G39" s="382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685</v>
      </c>
      <c r="R39" s="65" t="s">
        <v>685</v>
      </c>
      <c r="S39" s="60" t="s">
        <v>725</v>
      </c>
      <c r="T39" s="65">
        <v>1000</v>
      </c>
      <c r="U39" s="30">
        <v>53762</v>
      </c>
      <c r="V39" s="30">
        <v>51786</v>
      </c>
      <c r="W39" s="65">
        <f t="shared" si="7"/>
        <v>1976</v>
      </c>
      <c r="X39" s="30">
        <f t="shared" si="8"/>
        <v>1976000</v>
      </c>
      <c r="Y39" s="97">
        <f t="shared" si="9"/>
        <v>1.976</v>
      </c>
      <c r="Z39" s="183"/>
      <c r="AA39" s="2"/>
      <c r="AB39" s="3" t="s">
        <v>495</v>
      </c>
      <c r="AC39" s="4">
        <f t="shared" si="6"/>
        <v>16970.7</v>
      </c>
      <c r="AD39" s="62">
        <f>NDPL!AC50</f>
        <v>16970.7</v>
      </c>
      <c r="AE39" s="62">
        <f>NDPL!AD50</f>
        <v>0</v>
      </c>
      <c r="AF39" s="62">
        <f>NDPL!AE50</f>
        <v>0</v>
      </c>
      <c r="AG39" s="62">
        <f>NDPL!AF50</f>
        <v>0</v>
      </c>
      <c r="AH39" s="62">
        <f>NDPL!AG50</f>
        <v>0</v>
      </c>
      <c r="AI39" s="62">
        <f>NDPL!AH50</f>
        <v>0</v>
      </c>
      <c r="AJ39" s="62">
        <f>NDPL!AI50</f>
        <v>0</v>
      </c>
      <c r="AK39" s="62">
        <f>NDPL!AJ50</f>
        <v>0</v>
      </c>
      <c r="AL39" s="62">
        <f>NDPL!AK50</f>
        <v>0</v>
      </c>
      <c r="AM39" s="63">
        <f>NDPL!AL50</f>
        <v>0</v>
      </c>
      <c r="AN39" s="63">
        <f>NDPL!AM50</f>
        <v>0</v>
      </c>
      <c r="AO39" s="62">
        <f>NDPL!AN50</f>
        <v>0</v>
      </c>
      <c r="AP39" s="62">
        <f>NDPL!AO50</f>
        <v>0</v>
      </c>
      <c r="AQ39" s="62">
        <f>NDPL!AP50</f>
        <v>0</v>
      </c>
      <c r="AR39" s="63">
        <f>NDPL!AQ50</f>
        <v>0</v>
      </c>
      <c r="AS39" s="63">
        <f>NDPL!AR50</f>
        <v>0</v>
      </c>
      <c r="AT39" s="63">
        <f>NDPL!AS50</f>
        <v>0</v>
      </c>
      <c r="AU39" s="63">
        <f>NDPL!AT50</f>
        <v>0</v>
      </c>
      <c r="AV39" s="63">
        <f>NDPL!AU50</f>
        <v>0</v>
      </c>
      <c r="AW39" s="63">
        <f>NDPL!AV50</f>
        <v>0</v>
      </c>
      <c r="AX39" s="63">
        <f>NDPL!AW50</f>
        <v>0</v>
      </c>
      <c r="AY39" s="63">
        <f>NDPL!AX50</f>
        <v>0</v>
      </c>
      <c r="AZ39" s="63">
        <f>NDPL!AY50</f>
        <v>0</v>
      </c>
      <c r="BA39" s="63">
        <f>NDPL!AZ50</f>
        <v>0</v>
      </c>
      <c r="BB39" s="63">
        <f>NDPL!BA50</f>
        <v>0</v>
      </c>
      <c r="BC39" s="63">
        <f>NDPL!BB50</f>
        <v>0</v>
      </c>
      <c r="BD39" s="63">
        <f>NDPL!BC50</f>
        <v>0</v>
      </c>
      <c r="BE39" s="63">
        <f>NDPL!BD50</f>
        <v>0</v>
      </c>
      <c r="BF39" s="63">
        <f>NDPL!BE50</f>
        <v>0</v>
      </c>
      <c r="BG39" s="63">
        <f>NDPL!BF50</f>
        <v>0</v>
      </c>
      <c r="BH39" s="63">
        <f>NDPL!BG50</f>
        <v>0</v>
      </c>
      <c r="BI39" s="63">
        <f>NDPL!BH50</f>
        <v>16970.7</v>
      </c>
      <c r="BJ39" s="64"/>
      <c r="BK39" s="3"/>
      <c r="BL39" s="64" t="s">
        <v>495</v>
      </c>
      <c r="BM39" s="162" t="str">
        <f>NDPL!BK50</f>
        <v>DES-586</v>
      </c>
      <c r="BN39" s="65">
        <f>NDPL!BL50</f>
        <v>0</v>
      </c>
      <c r="BO39" s="65" t="str">
        <f>NDPL!BM50</f>
        <v>SECURE</v>
      </c>
      <c r="BP39" s="65" t="str">
        <f>NDPL!BN50</f>
        <v>MWH</v>
      </c>
      <c r="BQ39" s="65">
        <f>NDPL!BO50</f>
        <v>33</v>
      </c>
      <c r="BR39" s="65">
        <f>NDPL!BP50</f>
        <v>66</v>
      </c>
      <c r="BS39" s="65">
        <f>NDPL!BQ50</f>
        <v>800</v>
      </c>
      <c r="BT39" s="65">
        <f>NDPL!BR50</f>
        <v>800</v>
      </c>
      <c r="BU39" s="65">
        <f>NDPL!BS50</f>
        <v>1</v>
      </c>
      <c r="BV39" s="65">
        <f>NDPL!BT50</f>
        <v>1</v>
      </c>
      <c r="BW39" s="65">
        <f>NDPL!BU50</f>
        <v>2</v>
      </c>
      <c r="BX39" s="30">
        <f>NDPL!BV50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9"/>
      <c r="C40" s="72"/>
      <c r="D40" s="72"/>
      <c r="E40" s="72"/>
      <c r="F40" s="257"/>
      <c r="G40" s="383"/>
      <c r="H40" s="362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685</v>
      </c>
      <c r="R40" s="65" t="s">
        <v>685</v>
      </c>
      <c r="S40" s="60" t="s">
        <v>725</v>
      </c>
      <c r="T40" s="65">
        <v>1000</v>
      </c>
      <c r="U40" s="30">
        <v>104518</v>
      </c>
      <c r="V40" s="30">
        <v>100751</v>
      </c>
      <c r="W40" s="65">
        <f t="shared" si="7"/>
        <v>3767</v>
      </c>
      <c r="X40" s="30">
        <f t="shared" si="8"/>
        <v>3767000</v>
      </c>
      <c r="Y40" s="97">
        <f t="shared" si="9"/>
        <v>3.767</v>
      </c>
      <c r="Z40" s="183"/>
      <c r="AA40" s="41"/>
      <c r="AB40" s="26" t="s">
        <v>495</v>
      </c>
      <c r="AC40" s="42">
        <f t="shared" si="6"/>
        <v>30</v>
      </c>
      <c r="AD40" s="220">
        <f>NDPL!AC51</f>
        <v>30</v>
      </c>
      <c r="AE40" s="220">
        <f>NDPL!AD51</f>
        <v>0</v>
      </c>
      <c r="AF40" s="220">
        <f>NDPL!AE51</f>
        <v>0</v>
      </c>
      <c r="AG40" s="220">
        <f>NDPL!AF51</f>
        <v>0</v>
      </c>
      <c r="AH40" s="220">
        <f>NDPL!AG51</f>
        <v>0</v>
      </c>
      <c r="AI40" s="220">
        <f>NDPL!AH51</f>
        <v>0</v>
      </c>
      <c r="AJ40" s="220">
        <f>NDPL!AI51</f>
        <v>0</v>
      </c>
      <c r="AK40" s="220">
        <f>NDPL!AJ51</f>
        <v>0</v>
      </c>
      <c r="AL40" s="220">
        <f>NDPL!AK51</f>
        <v>0</v>
      </c>
      <c r="AM40" s="230">
        <f>NDPL!AL51</f>
        <v>0</v>
      </c>
      <c r="AN40" s="230">
        <f>NDPL!AM51</f>
        <v>0</v>
      </c>
      <c r="AO40" s="220">
        <f>NDPL!AN51</f>
        <v>0</v>
      </c>
      <c r="AP40" s="220">
        <f>NDPL!AO51</f>
        <v>0</v>
      </c>
      <c r="AQ40" s="220">
        <f>NDPL!AP51</f>
        <v>0</v>
      </c>
      <c r="AR40" s="230">
        <f>NDPL!AQ51</f>
        <v>0</v>
      </c>
      <c r="AS40" s="230">
        <f>NDPL!AR51</f>
        <v>0</v>
      </c>
      <c r="AT40" s="230">
        <f>NDPL!AS51</f>
        <v>0</v>
      </c>
      <c r="AU40" s="230">
        <f>NDPL!AT51</f>
        <v>0</v>
      </c>
      <c r="AV40" s="230">
        <f>NDPL!AU51</f>
        <v>0</v>
      </c>
      <c r="AW40" s="230">
        <f>NDPL!AV51</f>
        <v>0</v>
      </c>
      <c r="AX40" s="230">
        <f>NDPL!AW51</f>
        <v>0</v>
      </c>
      <c r="AY40" s="230">
        <f>NDPL!AX51</f>
        <v>0</v>
      </c>
      <c r="AZ40" s="230">
        <f>NDPL!AY51</f>
        <v>0</v>
      </c>
      <c r="BA40" s="230">
        <f>NDPL!AZ51</f>
        <v>0</v>
      </c>
      <c r="BB40" s="230">
        <f>NDPL!BA51</f>
        <v>0</v>
      </c>
      <c r="BC40" s="230">
        <f>NDPL!BB51</f>
        <v>0</v>
      </c>
      <c r="BD40" s="230">
        <f>NDPL!BC51</f>
        <v>0</v>
      </c>
      <c r="BE40" s="230">
        <f>NDPL!BD51</f>
        <v>0</v>
      </c>
      <c r="BF40" s="230">
        <f>NDPL!BE51</f>
        <v>0</v>
      </c>
      <c r="BG40" s="230">
        <f>NDPL!BF51</f>
        <v>0</v>
      </c>
      <c r="BH40" s="230">
        <f>NDPL!BG51</f>
        <v>0</v>
      </c>
      <c r="BI40" s="230">
        <f>NDPL!BH51</f>
        <v>30</v>
      </c>
      <c r="BJ40" s="219"/>
      <c r="BK40" s="26"/>
      <c r="BL40" s="219" t="s">
        <v>495</v>
      </c>
      <c r="BM40" s="271">
        <f>NDPL!BK51</f>
        <v>4864955</v>
      </c>
      <c r="BN40" s="218">
        <f>NDPL!BL51</f>
        <v>0</v>
      </c>
      <c r="BO40" s="218" t="str">
        <f>NDPL!BM51</f>
        <v>ELSTER</v>
      </c>
      <c r="BP40" s="218" t="str">
        <f>NDPL!BN51</f>
        <v>KWH</v>
      </c>
      <c r="BQ40" s="218">
        <f>NDPL!BO51</f>
        <v>66</v>
      </c>
      <c r="BR40" s="218">
        <f>NDPL!BP51</f>
        <v>66</v>
      </c>
      <c r="BS40" s="218">
        <f>NDPL!BQ51</f>
        <v>800</v>
      </c>
      <c r="BT40" s="218">
        <f>NDPL!BR51</f>
        <v>800</v>
      </c>
      <c r="BU40" s="218">
        <f>NDPL!BS51</f>
        <v>1000</v>
      </c>
      <c r="BV40" s="218">
        <f>NDPL!BT51</f>
        <v>1</v>
      </c>
      <c r="BW40" s="218">
        <f>NDPL!BU51</f>
        <v>1</v>
      </c>
      <c r="BX40" s="216">
        <f>NDPL!BV51</f>
        <v>1000</v>
      </c>
      <c r="BY40" s="216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4"/>
      <c r="B41" s="72"/>
      <c r="C41" s="72"/>
      <c r="D41" s="72"/>
      <c r="E41" s="72"/>
      <c r="F41" s="72"/>
      <c r="G41" s="385"/>
      <c r="H41" s="257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685</v>
      </c>
      <c r="R41" s="30" t="s">
        <v>685</v>
      </c>
      <c r="S41" s="60" t="s">
        <v>725</v>
      </c>
      <c r="T41" s="65">
        <v>1000</v>
      </c>
      <c r="U41" s="30">
        <v>91495</v>
      </c>
      <c r="V41" s="30">
        <v>88088</v>
      </c>
      <c r="W41" s="65">
        <f t="shared" si="7"/>
        <v>3407</v>
      </c>
      <c r="X41" s="30">
        <f t="shared" si="8"/>
        <v>3407000</v>
      </c>
      <c r="Y41" s="97">
        <f t="shared" si="9"/>
        <v>3.407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9"/>
      <c r="B42" s="386"/>
      <c r="C42" s="372"/>
      <c r="D42" s="372"/>
      <c r="E42" s="358"/>
      <c r="F42" s="358"/>
      <c r="G42" s="387"/>
      <c r="H42" s="359"/>
      <c r="I42" s="388"/>
      <c r="J42" s="389"/>
      <c r="K42" s="359"/>
      <c r="L42" s="359"/>
      <c r="M42" s="360"/>
      <c r="N42" s="30">
        <v>27</v>
      </c>
      <c r="O42" s="64" t="s">
        <v>405</v>
      </c>
      <c r="P42" s="73">
        <v>4864906</v>
      </c>
      <c r="Q42" s="65" t="s">
        <v>685</v>
      </c>
      <c r="R42" s="65" t="s">
        <v>685</v>
      </c>
      <c r="S42" s="60" t="s">
        <v>725</v>
      </c>
      <c r="T42" s="65">
        <v>1000</v>
      </c>
      <c r="U42" s="30">
        <v>59520</v>
      </c>
      <c r="V42" s="30">
        <v>57480</v>
      </c>
      <c r="W42" s="65">
        <f t="shared" si="7"/>
        <v>2040</v>
      </c>
      <c r="X42" s="30">
        <f t="shared" si="8"/>
        <v>2040000</v>
      </c>
      <c r="Y42" s="97">
        <f t="shared" si="9"/>
        <v>2.04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9"/>
      <c r="B43" s="372"/>
      <c r="C43" s="372"/>
      <c r="D43" s="372"/>
      <c r="E43" s="138"/>
      <c r="F43" s="28"/>
      <c r="G43" s="385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685</v>
      </c>
      <c r="R43" s="65" t="s">
        <v>685</v>
      </c>
      <c r="S43" s="60" t="s">
        <v>725</v>
      </c>
      <c r="T43" s="65">
        <v>1000</v>
      </c>
      <c r="U43" s="30">
        <v>68720</v>
      </c>
      <c r="V43" s="30">
        <v>66382</v>
      </c>
      <c r="W43" s="65">
        <f t="shared" si="7"/>
        <v>2338</v>
      </c>
      <c r="X43" s="30">
        <f t="shared" si="8"/>
        <v>2338000</v>
      </c>
      <c r="Y43" s="97">
        <f t="shared" si="9"/>
        <v>2.338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90"/>
      <c r="B44" s="359"/>
      <c r="C44" s="359"/>
      <c r="D44" s="359"/>
      <c r="E44" s="359"/>
      <c r="F44" s="359"/>
      <c r="G44" s="191"/>
      <c r="H44" s="359"/>
      <c r="I44" s="359"/>
      <c r="J44" s="359"/>
      <c r="K44" s="359"/>
      <c r="L44" s="359"/>
      <c r="M44" s="360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91"/>
      <c r="B45" s="132"/>
      <c r="C45" s="132"/>
      <c r="D45" s="267"/>
      <c r="E45" s="267"/>
      <c r="F45" s="267"/>
      <c r="G45" s="267"/>
      <c r="H45" s="392"/>
      <c r="I45" s="267"/>
      <c r="J45" s="267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685</v>
      </c>
      <c r="R45" s="65" t="s">
        <v>685</v>
      </c>
      <c r="S45" s="60" t="s">
        <v>725</v>
      </c>
      <c r="T45" s="65">
        <v>1000</v>
      </c>
      <c r="U45" s="30">
        <v>41601</v>
      </c>
      <c r="V45" s="30">
        <v>39188</v>
      </c>
      <c r="W45" s="65">
        <f>U45-V45</f>
        <v>2413</v>
      </c>
      <c r="X45" s="30">
        <f>T45*W45</f>
        <v>2413000</v>
      </c>
      <c r="Y45" s="97">
        <f>IF(S45="Kvarh(Lag)",X45/1000000,X45/1000)</f>
        <v>2.413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3"/>
      <c r="B46" s="132"/>
      <c r="C46" s="132"/>
      <c r="D46" s="132"/>
      <c r="E46" s="132"/>
      <c r="F46" s="132"/>
      <c r="G46" s="394"/>
      <c r="H46" s="394"/>
      <c r="I46" s="394"/>
      <c r="J46" s="394"/>
      <c r="K46" s="394"/>
      <c r="L46" s="68"/>
      <c r="M46" s="173"/>
      <c r="N46" s="30">
        <v>30</v>
      </c>
      <c r="O46" s="64" t="s">
        <v>55</v>
      </c>
      <c r="P46" s="73">
        <v>4864989</v>
      </c>
      <c r="Q46" s="65" t="s">
        <v>685</v>
      </c>
      <c r="R46" s="65" t="s">
        <v>685</v>
      </c>
      <c r="S46" s="60" t="s">
        <v>725</v>
      </c>
      <c r="T46" s="65">
        <v>1000</v>
      </c>
      <c r="U46" s="30">
        <v>37420</v>
      </c>
      <c r="V46" s="30">
        <v>36070</v>
      </c>
      <c r="W46" s="65">
        <f>U46-V46</f>
        <v>1350</v>
      </c>
      <c r="X46" s="30">
        <f>T46*W46</f>
        <v>1350000</v>
      </c>
      <c r="Y46" s="97">
        <f>IF(S46="Kvarh(Lag)",X46/1000000,X46/1000)</f>
        <v>1.35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5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7"/>
      <c r="M47" s="360"/>
      <c r="N47" s="30"/>
      <c r="O47" s="213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8"/>
      <c r="B48" s="228"/>
      <c r="C48" s="228"/>
      <c r="D48" s="228"/>
      <c r="E48" s="228"/>
      <c r="F48" s="362" t="s">
        <v>294</v>
      </c>
      <c r="G48" s="363">
        <f>SUM(G31:G46)</f>
        <v>52.28256903476622</v>
      </c>
      <c r="H48" s="362" t="s">
        <v>774</v>
      </c>
      <c r="I48" s="228"/>
      <c r="J48" s="228"/>
      <c r="K48" s="228"/>
      <c r="L48" s="68"/>
      <c r="M48" s="173"/>
      <c r="N48" s="30">
        <v>31</v>
      </c>
      <c r="O48" s="64" t="s">
        <v>54</v>
      </c>
      <c r="P48" s="73">
        <v>4864966</v>
      </c>
      <c r="Q48" s="65" t="s">
        <v>685</v>
      </c>
      <c r="R48" s="65" t="s">
        <v>685</v>
      </c>
      <c r="S48" s="60" t="s">
        <v>725</v>
      </c>
      <c r="T48" s="65">
        <v>1000</v>
      </c>
      <c r="U48" s="30">
        <v>81820</v>
      </c>
      <c r="V48" s="30">
        <v>77795</v>
      </c>
      <c r="W48" s="65">
        <f>U48-V48</f>
        <v>4025</v>
      </c>
      <c r="X48" s="30">
        <f>T48*W48</f>
        <v>4025000</v>
      </c>
      <c r="Y48" s="97">
        <f>IF(S48="Kvarh(Lag)",X48/1000000,X48/1000)</f>
        <v>4.025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>
        <v>32</v>
      </c>
      <c r="O49" s="64" t="s">
        <v>55</v>
      </c>
      <c r="P49" s="73">
        <v>4864967</v>
      </c>
      <c r="Q49" s="65" t="s">
        <v>685</v>
      </c>
      <c r="R49" s="65" t="s">
        <v>685</v>
      </c>
      <c r="S49" s="60" t="s">
        <v>725</v>
      </c>
      <c r="T49" s="65">
        <v>1000</v>
      </c>
      <c r="U49" s="30">
        <v>71593</v>
      </c>
      <c r="V49" s="30">
        <v>67784</v>
      </c>
      <c r="W49" s="65">
        <f>U49-V49</f>
        <v>3809</v>
      </c>
      <c r="X49" s="30">
        <f>T49*W49</f>
        <v>3809000</v>
      </c>
      <c r="Y49" s="97">
        <f>IF(S49="Kvarh(Lag)",X49/1000000,X49/1000)</f>
        <v>3.809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59"/>
      <c r="M50" s="360"/>
      <c r="N50" s="30">
        <v>34</v>
      </c>
      <c r="O50" s="64" t="s">
        <v>59</v>
      </c>
      <c r="P50" s="73">
        <v>4865048</v>
      </c>
      <c r="Q50" s="65" t="s">
        <v>685</v>
      </c>
      <c r="R50" s="65" t="s">
        <v>685</v>
      </c>
      <c r="S50" s="60" t="s">
        <v>725</v>
      </c>
      <c r="T50" s="65">
        <v>1000</v>
      </c>
      <c r="U50" s="30">
        <v>44505</v>
      </c>
      <c r="V50" s="30">
        <v>42040</v>
      </c>
      <c r="W50" s="65">
        <f>U50-V50</f>
        <v>2465</v>
      </c>
      <c r="X50" s="30">
        <f>T50*W50</f>
        <v>2465000</v>
      </c>
      <c r="Y50" s="97">
        <f>IF(S50="Kvarh(Lag)",X50/1000000,X50/1000)</f>
        <v>2.465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59"/>
      <c r="M51" s="360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5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59"/>
      <c r="M52" s="360"/>
      <c r="N52" s="30">
        <v>35</v>
      </c>
      <c r="O52" s="64" t="s">
        <v>705</v>
      </c>
      <c r="P52" s="73">
        <v>4864951</v>
      </c>
      <c r="Q52" s="65" t="s">
        <v>685</v>
      </c>
      <c r="R52" s="65" t="s">
        <v>685</v>
      </c>
      <c r="S52" s="60" t="s">
        <v>725</v>
      </c>
      <c r="T52" s="65">
        <v>1000</v>
      </c>
      <c r="U52" s="65">
        <v>63099</v>
      </c>
      <c r="V52" s="65">
        <v>62399</v>
      </c>
      <c r="W52" s="65">
        <f>U52-V52</f>
        <v>700</v>
      </c>
      <c r="X52" s="30">
        <f>T52*W52</f>
        <v>700000</v>
      </c>
      <c r="Y52" s="97">
        <f>IF(S52="Kvarh(Lag)",X52/1000000,X52/1000)</f>
        <v>0.7</v>
      </c>
      <c r="Z52" s="286"/>
      <c r="AA52" s="287"/>
      <c r="AB52" s="222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3"/>
      <c r="AN52" s="223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4" t="s">
        <v>54</v>
      </c>
      <c r="BM52" s="74" t="s">
        <v>550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6" t="s">
        <v>551</v>
      </c>
      <c r="BZ52" s="26"/>
      <c r="CA52" s="225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59"/>
      <c r="M53" s="360"/>
      <c r="N53" s="30">
        <v>36</v>
      </c>
      <c r="O53" s="64" t="s">
        <v>706</v>
      </c>
      <c r="P53" s="73">
        <v>4864952</v>
      </c>
      <c r="Q53" s="65" t="s">
        <v>685</v>
      </c>
      <c r="R53" s="65" t="s">
        <v>685</v>
      </c>
      <c r="S53" s="60" t="s">
        <v>725</v>
      </c>
      <c r="T53" s="65">
        <v>1000</v>
      </c>
      <c r="U53" s="65">
        <v>42195</v>
      </c>
      <c r="V53" s="65">
        <v>41810</v>
      </c>
      <c r="W53" s="65">
        <f>U53-V53</f>
        <v>385</v>
      </c>
      <c r="X53" s="30">
        <f>T53*W53</f>
        <v>385000</v>
      </c>
      <c r="Y53" s="97">
        <f>IF(S53="Kvarh(Lag)",X53/1000000,X53/1000)</f>
        <v>0.385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5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59"/>
      <c r="M54" s="360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3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9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1"/>
      <c r="N56" s="30">
        <v>37</v>
      </c>
      <c r="O56" s="64" t="s">
        <v>351</v>
      </c>
      <c r="P56" s="73">
        <v>4864990</v>
      </c>
      <c r="Q56" s="65" t="s">
        <v>685</v>
      </c>
      <c r="R56" s="65" t="s">
        <v>685</v>
      </c>
      <c r="S56" s="60" t="s">
        <v>725</v>
      </c>
      <c r="T56" s="65">
        <v>1000</v>
      </c>
      <c r="U56" s="30">
        <v>44416</v>
      </c>
      <c r="V56" s="30">
        <v>42195</v>
      </c>
      <c r="W56" s="65">
        <f>U56-V56</f>
        <v>2221</v>
      </c>
      <c r="X56" s="30">
        <f>T56*W56</f>
        <v>2221000</v>
      </c>
      <c r="Y56" s="97">
        <f>IF(S56="Kvarh(Lag)",X56/1000000,X56/1000)</f>
        <v>2.221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715</v>
      </c>
      <c r="P57" s="73">
        <v>4864991</v>
      </c>
      <c r="Q57" s="65" t="s">
        <v>685</v>
      </c>
      <c r="R57" s="65" t="s">
        <v>685</v>
      </c>
      <c r="S57" s="60" t="s">
        <v>725</v>
      </c>
      <c r="T57" s="65">
        <v>1000</v>
      </c>
      <c r="U57" s="30">
        <v>47964</v>
      </c>
      <c r="V57" s="30">
        <v>46464</v>
      </c>
      <c r="W57" s="65">
        <f>U57-V57</f>
        <v>1500</v>
      </c>
      <c r="X57" s="30">
        <f>T57*W57</f>
        <v>1500000</v>
      </c>
      <c r="Y57" s="97">
        <f>IF(S57="Kvarh(Lag)",X57/1000000,X57/1000)</f>
        <v>1.5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4865153</v>
      </c>
      <c r="Q59" s="65" t="s">
        <v>685</v>
      </c>
      <c r="R59" s="65" t="s">
        <v>685</v>
      </c>
      <c r="S59" s="60" t="s">
        <v>725</v>
      </c>
      <c r="T59" s="65">
        <v>-100</v>
      </c>
      <c r="U59" s="30">
        <v>398937</v>
      </c>
      <c r="V59" s="30">
        <v>387795</v>
      </c>
      <c r="W59" s="65">
        <f>U59-V59</f>
        <v>11142</v>
      </c>
      <c r="X59" s="30">
        <f>T59*W59</f>
        <v>-1114200</v>
      </c>
      <c r="Y59" s="97">
        <f>IF(S59="Kvarh(Lag)",X59/1000000,X59/1000)</f>
        <v>-1.1142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3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3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686</v>
      </c>
      <c r="BM61" s="73">
        <v>4864951</v>
      </c>
      <c r="BN61" s="65"/>
      <c r="BO61" s="65" t="s">
        <v>685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707</v>
      </c>
      <c r="P62" s="73">
        <v>4865134</v>
      </c>
      <c r="Q62" s="65" t="s">
        <v>685</v>
      </c>
      <c r="R62" s="65" t="s">
        <v>685</v>
      </c>
      <c r="S62" s="60" t="s">
        <v>725</v>
      </c>
      <c r="T62" s="65">
        <v>-100</v>
      </c>
      <c r="U62" s="65">
        <v>55834</v>
      </c>
      <c r="V62" s="65">
        <v>54563</v>
      </c>
      <c r="W62" s="65">
        <f>U62-V62</f>
        <v>1271</v>
      </c>
      <c r="X62" s="30">
        <f>T62*W62</f>
        <v>-127100</v>
      </c>
      <c r="Y62" s="97">
        <f>IF(S62="Kvarh(Lag)",X62/1000000,X62/1000)</f>
        <v>-0.1271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687</v>
      </c>
      <c r="BM62" s="73">
        <v>4864952</v>
      </c>
      <c r="BN62" s="65"/>
      <c r="BO62" s="65" t="s">
        <v>685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708</v>
      </c>
      <c r="P63" s="73">
        <v>4865135</v>
      </c>
      <c r="Q63" s="30" t="s">
        <v>685</v>
      </c>
      <c r="R63" s="30" t="s">
        <v>685</v>
      </c>
      <c r="S63" s="60" t="s">
        <v>725</v>
      </c>
      <c r="T63" s="65">
        <v>-100</v>
      </c>
      <c r="U63" s="30">
        <v>25237</v>
      </c>
      <c r="V63" s="30">
        <v>24194</v>
      </c>
      <c r="W63" s="65">
        <f>U63-V63</f>
        <v>1043</v>
      </c>
      <c r="X63" s="30">
        <f>T63*W63</f>
        <v>-104300</v>
      </c>
      <c r="Y63" s="97">
        <f>IF(S63="Kvarh(Lag)",X63/1000000,X63/1000)</f>
        <v>-0.1043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716</v>
      </c>
      <c r="P64" s="73">
        <v>4864804</v>
      </c>
      <c r="Q64" s="65" t="s">
        <v>685</v>
      </c>
      <c r="R64" s="65" t="s">
        <v>685</v>
      </c>
      <c r="S64" s="60" t="s">
        <v>725</v>
      </c>
      <c r="T64" s="65">
        <v>-100</v>
      </c>
      <c r="U64" s="3">
        <v>538</v>
      </c>
      <c r="V64" s="3">
        <v>538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6"/>
      <c r="B65" s="190"/>
      <c r="C65" s="190"/>
      <c r="D65" s="190"/>
      <c r="E65" s="190"/>
      <c r="F65" s="190"/>
      <c r="G65" s="190"/>
      <c r="H65" s="227"/>
      <c r="I65" s="228"/>
      <c r="J65" s="228"/>
      <c r="K65" s="228"/>
      <c r="L65" s="68"/>
      <c r="M65" s="68"/>
      <c r="N65" s="30">
        <v>43</v>
      </c>
      <c r="O65" s="64" t="s">
        <v>717</v>
      </c>
      <c r="P65" s="73">
        <v>4865163</v>
      </c>
      <c r="Q65" s="65" t="s">
        <v>685</v>
      </c>
      <c r="R65" s="65" t="s">
        <v>685</v>
      </c>
      <c r="S65" s="60" t="s">
        <v>725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552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4"/>
      <c r="BK65" s="224"/>
      <c r="BL65" s="219" t="s">
        <v>552</v>
      </c>
      <c r="BM65" s="217" t="s">
        <v>553</v>
      </c>
      <c r="BN65" s="218">
        <v>0</v>
      </c>
      <c r="BO65" s="218" t="s">
        <v>167</v>
      </c>
      <c r="BP65" s="218" t="s">
        <v>143</v>
      </c>
      <c r="BQ65" s="218">
        <v>66</v>
      </c>
      <c r="BR65" s="218">
        <v>66</v>
      </c>
      <c r="BS65" s="218">
        <v>1000</v>
      </c>
      <c r="BT65" s="218">
        <v>1000</v>
      </c>
      <c r="BU65" s="218">
        <v>1</v>
      </c>
      <c r="BV65" s="218">
        <v>1</v>
      </c>
      <c r="BW65" s="216">
        <f>(BR65/BQ65)*(BT65/BS65)</f>
        <v>1</v>
      </c>
      <c r="BX65" s="216">
        <f>BU65*BV65*BW65</f>
        <v>1</v>
      </c>
      <c r="BY65" s="218" t="s">
        <v>554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4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4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4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685</v>
      </c>
      <c r="R68" s="65" t="s">
        <v>685</v>
      </c>
      <c r="S68" s="60" t="s">
        <v>725</v>
      </c>
      <c r="T68" s="65">
        <v>-100</v>
      </c>
      <c r="U68" s="30">
        <v>717529</v>
      </c>
      <c r="V68" s="30">
        <v>686496</v>
      </c>
      <c r="W68" s="65">
        <f>U68-V68</f>
        <v>31033</v>
      </c>
      <c r="X68" s="30">
        <f>T68*W68</f>
        <v>-3103300</v>
      </c>
      <c r="Y68" s="97">
        <f>IF(S68="Kvarh(Lag)",X68/1000000,X68/1000)</f>
        <v>-3.1033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4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4865141</v>
      </c>
      <c r="Q69" s="65" t="s">
        <v>685</v>
      </c>
      <c r="R69" s="65" t="s">
        <v>685</v>
      </c>
      <c r="S69" s="60" t="s">
        <v>725</v>
      </c>
      <c r="T69" s="65">
        <v>-100</v>
      </c>
      <c r="U69" s="30">
        <v>443547</v>
      </c>
      <c r="V69" s="30">
        <v>443547</v>
      </c>
      <c r="W69" s="65">
        <f>U69-V69</f>
        <v>0</v>
      </c>
      <c r="X69" s="30">
        <f>T69*W69</f>
        <v>0</v>
      </c>
      <c r="Y69" s="97">
        <f>IF(S69="Kvarh(Lag)",X69/1000000,X69/1000)</f>
        <v>0</v>
      </c>
      <c r="Z69" s="183"/>
      <c r="AA69" s="7"/>
      <c r="AB69" s="3" t="s">
        <v>525</v>
      </c>
      <c r="AC69" s="62" t="e">
        <f>MES!#REF!</f>
        <v>#REF!</v>
      </c>
      <c r="AD69" s="62" t="e">
        <f>MES!#REF!</f>
        <v>#REF!</v>
      </c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 t="s">
        <v>525</v>
      </c>
      <c r="BM69" s="6" t="s">
        <v>531</v>
      </c>
      <c r="BN69" s="4" t="s">
        <v>132</v>
      </c>
      <c r="BO69" s="4" t="s">
        <v>167</v>
      </c>
      <c r="BP69" s="4" t="s">
        <v>143</v>
      </c>
      <c r="BQ69" s="4">
        <v>33</v>
      </c>
      <c r="BR69" s="4">
        <v>33</v>
      </c>
      <c r="BS69" s="4">
        <v>300</v>
      </c>
      <c r="BT69" s="4">
        <v>600</v>
      </c>
      <c r="BU69" s="4">
        <v>1</v>
      </c>
      <c r="BV69" s="4">
        <v>1</v>
      </c>
      <c r="BW69" s="3">
        <f>(BR69/BQ69)*(BT69/BS69)</f>
        <v>2</v>
      </c>
      <c r="BX69" s="3">
        <f>BU69*BV69*BW69</f>
        <v>2</v>
      </c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4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685</v>
      </c>
      <c r="R70" s="65" t="s">
        <v>685</v>
      </c>
      <c r="S70" s="60" t="s">
        <v>725</v>
      </c>
      <c r="T70" s="65">
        <v>-100</v>
      </c>
      <c r="U70" s="30">
        <v>633356</v>
      </c>
      <c r="V70" s="30">
        <v>610967</v>
      </c>
      <c r="W70" s="65">
        <f>U70-V70</f>
        <v>22389</v>
      </c>
      <c r="X70" s="30">
        <f>T70*W70</f>
        <v>-2238900</v>
      </c>
      <c r="Y70" s="97">
        <f>IF(S70="Kvarh(Lag)",X70/1000000,X70/1000)</f>
        <v>-2.2389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2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3"/>
      <c r="B71" s="283"/>
      <c r="C71" s="68"/>
      <c r="D71" s="68"/>
      <c r="E71" s="68"/>
      <c r="F71" s="68"/>
      <c r="G71" s="68"/>
      <c r="H71" s="68"/>
      <c r="I71" s="68"/>
      <c r="J71" s="68"/>
      <c r="K71" s="284"/>
      <c r="L71" s="68"/>
      <c r="M71" s="68"/>
      <c r="N71" s="30"/>
      <c r="O71" s="213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1"/>
      <c r="AB71" s="26" t="s">
        <v>527</v>
      </c>
      <c r="AC71" s="220" t="e">
        <f>MES!#REF!</f>
        <v>#REF!</v>
      </c>
      <c r="AD71" s="220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3"/>
      <c r="AN71" s="223"/>
      <c r="AO71" s="26"/>
      <c r="AP71" s="26"/>
      <c r="AQ71" s="22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5" t="e">
        <f>MES!#REF!</f>
        <v>#REF!</v>
      </c>
      <c r="BM71" s="279" t="e">
        <f>MES!#REF!</f>
        <v>#REF!</v>
      </c>
      <c r="BN71" s="230" t="e">
        <f>MES!#REF!</f>
        <v>#REF!</v>
      </c>
      <c r="BO71" s="230" t="e">
        <f>MES!#REF!</f>
        <v>#REF!</v>
      </c>
      <c r="BP71" s="230" t="e">
        <f>MES!#REF!</f>
        <v>#REF!</v>
      </c>
      <c r="BQ71" s="230" t="e">
        <f>MES!#REF!</f>
        <v>#REF!</v>
      </c>
      <c r="BR71" s="230" t="e">
        <f>MES!#REF!</f>
        <v>#REF!</v>
      </c>
      <c r="BS71" s="230" t="e">
        <f>MES!#REF!</f>
        <v>#REF!</v>
      </c>
      <c r="BT71" s="230" t="e">
        <f>MES!#REF!</f>
        <v>#REF!</v>
      </c>
      <c r="BU71" s="230" t="e">
        <f>MES!#REF!</f>
        <v>#REF!</v>
      </c>
      <c r="BV71" s="230" t="e">
        <f>MES!#REF!</f>
        <v>#REF!</v>
      </c>
      <c r="BW71" s="220" t="e">
        <f>MES!#REF!</f>
        <v>#REF!</v>
      </c>
      <c r="BX71" s="220" t="e">
        <f>MES!#REF!</f>
        <v>#REF!</v>
      </c>
      <c r="BY71" s="216"/>
      <c r="BZ71" s="26"/>
      <c r="CA71" s="225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4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685</v>
      </c>
      <c r="R72" s="65" t="s">
        <v>685</v>
      </c>
      <c r="S72" s="60" t="s">
        <v>725</v>
      </c>
      <c r="T72" s="65">
        <v>-100</v>
      </c>
      <c r="U72" s="30">
        <v>122011</v>
      </c>
      <c r="V72" s="30">
        <v>119820</v>
      </c>
      <c r="W72" s="65">
        <f>U72-V72</f>
        <v>2191</v>
      </c>
      <c r="X72" s="30">
        <f>T72*W72</f>
        <v>-219100</v>
      </c>
      <c r="Y72" s="97">
        <f>IF(S72="Kvarh(Lag)",X72/1000000,X72/1000)</f>
        <v>-0.2191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1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3"/>
      <c r="B73" s="283"/>
      <c r="C73" s="68"/>
      <c r="D73" s="68"/>
      <c r="E73" s="68"/>
      <c r="F73" s="68"/>
      <c r="G73" s="68"/>
      <c r="H73" s="68"/>
      <c r="I73" s="68"/>
      <c r="J73" s="68"/>
      <c r="K73" s="284"/>
      <c r="L73" s="68"/>
      <c r="M73" s="68"/>
      <c r="N73" s="30">
        <v>48</v>
      </c>
      <c r="O73" s="64" t="s">
        <v>165</v>
      </c>
      <c r="P73" s="73">
        <v>4865094</v>
      </c>
      <c r="Q73" s="65" t="s">
        <v>685</v>
      </c>
      <c r="R73" s="65" t="s">
        <v>685</v>
      </c>
      <c r="S73" s="60" t="s">
        <v>725</v>
      </c>
      <c r="T73" s="65">
        <v>-100</v>
      </c>
      <c r="U73" s="30">
        <v>134137</v>
      </c>
      <c r="V73" s="30">
        <v>132124</v>
      </c>
      <c r="W73" s="65">
        <f>U73-V73</f>
        <v>2013</v>
      </c>
      <c r="X73" s="30">
        <f>T73*W73</f>
        <v>-201300</v>
      </c>
      <c r="Y73" s="97">
        <f>IF(S73="Kvarh(Lag)",X73/1000000,X73/1000)</f>
        <v>-0.2013</v>
      </c>
      <c r="Z73" s="80"/>
      <c r="AA73" s="221"/>
      <c r="AB73" s="26" t="s">
        <v>528</v>
      </c>
      <c r="AC73" s="220" t="e">
        <f>MES!#REF!</f>
        <v>#REF!</v>
      </c>
      <c r="AD73" s="220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3"/>
      <c r="AN73" s="223"/>
      <c r="AO73" s="26"/>
      <c r="AP73" s="26"/>
      <c r="AQ73" s="22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5" t="e">
        <f>MES!#REF!</f>
        <v>#REF!</v>
      </c>
      <c r="BM73" s="279" t="e">
        <f>MES!#REF!</f>
        <v>#REF!</v>
      </c>
      <c r="BN73" s="230" t="e">
        <f>MES!#REF!</f>
        <v>#REF!</v>
      </c>
      <c r="BO73" s="230" t="e">
        <f>MES!#REF!</f>
        <v>#REF!</v>
      </c>
      <c r="BP73" s="230" t="e">
        <f>MES!#REF!</f>
        <v>#REF!</v>
      </c>
      <c r="BQ73" s="230" t="e">
        <f>MES!#REF!</f>
        <v>#REF!</v>
      </c>
      <c r="BR73" s="230" t="e">
        <f>MES!#REF!</f>
        <v>#REF!</v>
      </c>
      <c r="BS73" s="230" t="e">
        <f>MES!#REF!</f>
        <v>#REF!</v>
      </c>
      <c r="BT73" s="230" t="e">
        <f>MES!#REF!</f>
        <v>#REF!</v>
      </c>
      <c r="BU73" s="230" t="e">
        <f>MES!#REF!</f>
        <v>#REF!</v>
      </c>
      <c r="BV73" s="230" t="e">
        <f>MES!#REF!</f>
        <v>#REF!</v>
      </c>
      <c r="BW73" s="220" t="e">
        <f>MES!#REF!</f>
        <v>#REF!</v>
      </c>
      <c r="BX73" s="220" t="e">
        <f>MES!#REF!</f>
        <v>#REF!</v>
      </c>
      <c r="BY73" s="216"/>
      <c r="BZ73" s="26"/>
      <c r="CA73" s="225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2"/>
      <c r="L74" s="28"/>
      <c r="M74" s="28"/>
      <c r="N74" s="30">
        <v>49</v>
      </c>
      <c r="O74" s="64" t="s">
        <v>718</v>
      </c>
      <c r="P74" s="73">
        <v>4865144</v>
      </c>
      <c r="Q74" s="65" t="s">
        <v>685</v>
      </c>
      <c r="R74" s="65" t="s">
        <v>685</v>
      </c>
      <c r="S74" s="60" t="s">
        <v>725</v>
      </c>
      <c r="T74" s="65">
        <v>-100</v>
      </c>
      <c r="U74" s="30">
        <v>365443</v>
      </c>
      <c r="V74" s="30">
        <v>358121</v>
      </c>
      <c r="W74" s="65">
        <f>U74-V74</f>
        <v>7322</v>
      </c>
      <c r="X74" s="30">
        <f>T74*W74</f>
        <v>-732200</v>
      </c>
      <c r="Y74" s="97">
        <f>IF(S74="Kvarh(Lag)",X74/1000000,X74/1000)</f>
        <v>-0.7322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2"/>
      <c r="L75" s="28"/>
      <c r="M75" s="28"/>
      <c r="N75" s="30"/>
      <c r="O75" s="213" t="s">
        <v>587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640</v>
      </c>
      <c r="P76" s="73">
        <v>4864792</v>
      </c>
      <c r="Q76" s="65" t="s">
        <v>685</v>
      </c>
      <c r="R76" s="65" t="s">
        <v>685</v>
      </c>
      <c r="S76" s="60" t="s">
        <v>725</v>
      </c>
      <c r="T76" s="65">
        <v>100</v>
      </c>
      <c r="U76" s="30">
        <v>221685</v>
      </c>
      <c r="V76" s="30">
        <v>212433</v>
      </c>
      <c r="W76" s="65">
        <f>U76-V76</f>
        <v>9252</v>
      </c>
      <c r="X76" s="30">
        <f>T76*W76</f>
        <v>925200</v>
      </c>
      <c r="Y76" s="97">
        <f>IF(S76="Kvarh(Lag)",X76/1000000,X76/1000)</f>
        <v>0.9252</v>
      </c>
      <c r="Z76" s="183"/>
      <c r="AA76" s="2"/>
      <c r="AB76" s="64" t="s">
        <v>539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539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722</v>
      </c>
      <c r="P77" s="73">
        <v>4864792</v>
      </c>
      <c r="Q77" s="65" t="s">
        <v>685</v>
      </c>
      <c r="R77" s="65" t="s">
        <v>685</v>
      </c>
      <c r="S77" s="60" t="s">
        <v>725</v>
      </c>
      <c r="T77" s="65">
        <v>-100</v>
      </c>
      <c r="U77" s="30">
        <v>37013</v>
      </c>
      <c r="V77" s="30">
        <v>36297</v>
      </c>
      <c r="W77" s="65">
        <f>U77-V77</f>
        <v>716</v>
      </c>
      <c r="X77" s="30">
        <f>T77*W77</f>
        <v>-71600</v>
      </c>
      <c r="Y77" s="97">
        <f>IF(S77="Kvarh(Lag)",X77/1000000,X77/1000)</f>
        <v>-0.0716</v>
      </c>
      <c r="Z77" s="183"/>
      <c r="AA77" s="2"/>
      <c r="AB77" s="64" t="s">
        <v>542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542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3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7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685</v>
      </c>
      <c r="S90" s="60" t="s">
        <v>725</v>
      </c>
      <c r="T90" s="65">
        <v>-100</v>
      </c>
      <c r="U90" s="30">
        <v>665252</v>
      </c>
      <c r="V90" s="30">
        <v>648350</v>
      </c>
      <c r="W90" s="65">
        <f>U90-V90</f>
        <v>16902</v>
      </c>
      <c r="X90" s="30">
        <f>T90*W90</f>
        <v>-1690200</v>
      </c>
      <c r="Y90" s="97">
        <f>IF(S90="Kvarh(Lag)",X90/1000000,X90/1000)</f>
        <v>-1.6902</v>
      </c>
      <c r="Z90" s="207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685</v>
      </c>
      <c r="S91" s="60" t="s">
        <v>725</v>
      </c>
      <c r="T91" s="65">
        <v>-100</v>
      </c>
      <c r="U91" s="30">
        <v>430413</v>
      </c>
      <c r="V91" s="30">
        <v>421295</v>
      </c>
      <c r="W91" s="65">
        <f>U91-V91</f>
        <v>9118</v>
      </c>
      <c r="X91" s="30">
        <f>T91*W91</f>
        <v>-911800</v>
      </c>
      <c r="Y91" s="97">
        <f>IF(S91="Kvarh(Lag)",X91/1000000,X91/1000)</f>
        <v>-0.9118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7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685</v>
      </c>
      <c r="S93" s="60" t="s">
        <v>725</v>
      </c>
      <c r="T93" s="65">
        <v>-100</v>
      </c>
      <c r="U93" s="30">
        <v>340602</v>
      </c>
      <c r="V93" s="30">
        <v>328284</v>
      </c>
      <c r="W93" s="65">
        <f>U93-V93</f>
        <v>12318</v>
      </c>
      <c r="X93" s="30">
        <f>T93*W93</f>
        <v>-1231800</v>
      </c>
      <c r="Y93" s="97">
        <f>IF(S93="Kvarh(Lag)",X93/1000000,X93/1000)</f>
        <v>-1.2318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685</v>
      </c>
      <c r="S95" s="60" t="s">
        <v>725</v>
      </c>
      <c r="T95" s="65">
        <v>-100</v>
      </c>
      <c r="U95" s="30">
        <v>18580</v>
      </c>
      <c r="V95" s="30">
        <v>14539</v>
      </c>
      <c r="W95" s="65">
        <f>U95-V95</f>
        <v>4041</v>
      </c>
      <c r="X95" s="30">
        <f>T95*W95</f>
        <v>-404100</v>
      </c>
      <c r="Y95" s="97">
        <f>IF(S95="Kvarh(Lag)",X95/1000000,X95/1000)</f>
        <v>-0.4041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685</v>
      </c>
      <c r="S96" s="60" t="s">
        <v>725</v>
      </c>
      <c r="T96" s="65">
        <v>-100</v>
      </c>
      <c r="U96" s="30">
        <v>0</v>
      </c>
      <c r="V96" s="30">
        <v>0</v>
      </c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8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3" t="s">
        <v>602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8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3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30" t="s">
        <v>167</v>
      </c>
      <c r="S98" s="60" t="s">
        <v>725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8"/>
      <c r="AA98" s="41"/>
      <c r="AB98" s="26" t="s">
        <v>605</v>
      </c>
      <c r="AC98" s="230">
        <f>NDPL!AB63</f>
        <v>0</v>
      </c>
      <c r="AD98" s="230">
        <f>NDPL!AC63</f>
        <v>0</v>
      </c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6"/>
      <c r="BK98" s="26"/>
      <c r="BL98" s="278" t="s">
        <v>603</v>
      </c>
      <c r="BM98" s="279">
        <f>NDPL!BK63</f>
        <v>4865170</v>
      </c>
      <c r="BN98" s="230">
        <f>NDPL!BL63</f>
        <v>0</v>
      </c>
      <c r="BO98" s="230" t="str">
        <f>NDPL!BM63</f>
        <v>ELSTER</v>
      </c>
      <c r="BP98" s="230" t="str">
        <f>NDPL!BN63</f>
        <v>KWH</v>
      </c>
      <c r="BQ98" s="230">
        <f>NDPL!BO63</f>
        <v>33</v>
      </c>
      <c r="BR98" s="230">
        <f>NDPL!BP63</f>
        <v>33</v>
      </c>
      <c r="BS98" s="230">
        <f>NDPL!BQ63</f>
        <v>800</v>
      </c>
      <c r="BT98" s="230">
        <f>NDPL!BR63</f>
        <v>800</v>
      </c>
      <c r="BU98" s="230">
        <f>NDPL!BS63</f>
        <v>1000</v>
      </c>
      <c r="BV98" s="230">
        <f>NDPL!BT63</f>
        <v>1</v>
      </c>
      <c r="BW98" s="220">
        <f>NDPL!BU63</f>
        <v>1</v>
      </c>
      <c r="BX98" s="220">
        <f>NDPL!BV63</f>
        <v>1000</v>
      </c>
      <c r="BY98" s="280">
        <f>NDPL!BW63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30" t="s">
        <v>167</v>
      </c>
      <c r="S99" s="60" t="s">
        <v>725</v>
      </c>
      <c r="T99" s="65">
        <f>BX99*-1</f>
        <v>-1000</v>
      </c>
      <c r="U99" s="30">
        <v>79</v>
      </c>
      <c r="V99" s="30">
        <v>79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8"/>
      <c r="AA99" s="41"/>
      <c r="AB99" s="26" t="s">
        <v>606</v>
      </c>
      <c r="AC99" s="230">
        <f>NDPL!AB65</f>
        <v>8</v>
      </c>
      <c r="AD99" s="230">
        <f>NDPL!AC65</f>
        <v>8</v>
      </c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6"/>
      <c r="BK99" s="26"/>
      <c r="BL99" s="278" t="s">
        <v>604</v>
      </c>
      <c r="BM99" s="279">
        <f>NDPL!BK65</f>
        <v>4865170</v>
      </c>
      <c r="BN99" s="230">
        <f>NDPL!BL65</f>
        <v>0</v>
      </c>
      <c r="BO99" s="230" t="str">
        <f>NDPL!BM65</f>
        <v>ELSTER</v>
      </c>
      <c r="BP99" s="230" t="str">
        <f>NDPL!BN65</f>
        <v>KWH</v>
      </c>
      <c r="BQ99" s="230">
        <f>NDPL!BO65</f>
        <v>33</v>
      </c>
      <c r="BR99" s="230">
        <f>NDPL!BP65</f>
        <v>33</v>
      </c>
      <c r="BS99" s="230">
        <f>NDPL!BQ65</f>
        <v>800</v>
      </c>
      <c r="BT99" s="230">
        <f>NDPL!BR65</f>
        <v>800</v>
      </c>
      <c r="BU99" s="230">
        <f>NDPL!BS65</f>
        <v>1000</v>
      </c>
      <c r="BV99" s="230">
        <f>NDPL!BT65</f>
        <v>1</v>
      </c>
      <c r="BW99" s="220">
        <f>NDPL!BU65</f>
        <v>1</v>
      </c>
      <c r="BX99" s="220">
        <f>NDPL!BV65</f>
        <v>1000</v>
      </c>
      <c r="BY99" s="280">
        <f>NDPL!BW65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60</v>
      </c>
      <c r="O100" s="70" t="s">
        <v>652</v>
      </c>
      <c r="P100" s="73">
        <v>4864824</v>
      </c>
      <c r="Q100" s="30"/>
      <c r="R100" s="65" t="s">
        <v>167</v>
      </c>
      <c r="S100" s="60" t="s">
        <v>725</v>
      </c>
      <c r="T100" s="65">
        <v>-100</v>
      </c>
      <c r="U100" s="30">
        <v>33232</v>
      </c>
      <c r="V100" s="30">
        <v>29828</v>
      </c>
      <c r="W100" s="65">
        <f>U100-V100</f>
        <v>3404</v>
      </c>
      <c r="X100" s="30">
        <f>T100*W100</f>
        <v>-340400</v>
      </c>
      <c r="Y100" s="97">
        <f>IF(S100="Kvarh(Lag)",X100/1000000,X100/1000)</f>
        <v>-0.3404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59.38969999999999</v>
      </c>
      <c r="Z104" s="238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59.38969999999999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9" t="s">
        <v>241</v>
      </c>
      <c r="P107" s="209"/>
      <c r="Q107" s="210"/>
      <c r="R107" s="210"/>
      <c r="S107" s="210"/>
      <c r="T107" s="211"/>
      <c r="U107" s="211"/>
      <c r="V107" s="211"/>
      <c r="W107" s="211"/>
      <c r="X107" s="211"/>
      <c r="Y107" s="212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300" t="s">
        <v>200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2">
        <f>Y106</f>
        <v>59.38969999999999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300" t="s">
        <v>201</v>
      </c>
      <c r="P109" s="301"/>
      <c r="Q109" s="301"/>
      <c r="R109" s="301"/>
      <c r="S109" s="301"/>
      <c r="T109" s="301"/>
      <c r="U109" s="301"/>
      <c r="V109" s="301"/>
      <c r="W109" s="301"/>
      <c r="X109" s="301"/>
      <c r="Y109" s="302">
        <f>Y193</f>
        <v>-0.9138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300" t="s">
        <v>202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>
        <f>'ROHTAK ROAD'!$L$55</f>
        <v>5.485192556166234</v>
      </c>
      <c r="Z110" s="241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300" t="s">
        <v>321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2">
        <f>-MES!$Y$33</f>
        <v>-1.3810499999999999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3" t="s">
        <v>311</v>
      </c>
      <c r="P112" s="304"/>
      <c r="Q112" s="305"/>
      <c r="R112" s="305"/>
      <c r="S112" s="305"/>
      <c r="T112" s="305"/>
      <c r="U112" s="305"/>
      <c r="V112" s="305"/>
      <c r="W112" s="305"/>
      <c r="X112" s="305"/>
      <c r="Y112" s="306">
        <f>SUM(Y108:Y111)</f>
        <v>62.58004255616622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3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784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540</v>
      </c>
      <c r="AD164" s="18" t="s">
        <v>541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242" t="s">
        <v>839</v>
      </c>
      <c r="V165" s="242" t="s">
        <v>828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685</v>
      </c>
      <c r="S169" s="60" t="s">
        <v>725</v>
      </c>
      <c r="T169" s="65">
        <v>-100</v>
      </c>
      <c r="U169" s="65">
        <v>47784</v>
      </c>
      <c r="V169" s="65">
        <v>45187</v>
      </c>
      <c r="W169" s="65">
        <f>U169-V169</f>
        <v>2597</v>
      </c>
      <c r="X169" s="30">
        <f>T169*W169</f>
        <v>-259700</v>
      </c>
      <c r="Y169" s="97">
        <f>IF(S169="Kvarh(Lag)",X169/1000000,X169/1000)</f>
        <v>-0.2597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685</v>
      </c>
      <c r="S170" s="60" t="s">
        <v>725</v>
      </c>
      <c r="T170" s="65">
        <v>-100</v>
      </c>
      <c r="U170" s="65">
        <v>67911</v>
      </c>
      <c r="V170" s="65">
        <v>65168</v>
      </c>
      <c r="W170" s="65">
        <f>U170-V170</f>
        <v>2743</v>
      </c>
      <c r="X170" s="30">
        <f>T170*W170</f>
        <v>-274300</v>
      </c>
      <c r="Y170" s="97">
        <f>IF(S170="Kvarh(Lag)",X170/1000000,X170/1000)</f>
        <v>-0.2743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685</v>
      </c>
      <c r="S171" s="60" t="s">
        <v>725</v>
      </c>
      <c r="T171" s="65">
        <v>-100</v>
      </c>
      <c r="U171" s="65">
        <v>54905</v>
      </c>
      <c r="V171" s="65">
        <v>54387</v>
      </c>
      <c r="W171" s="65">
        <f>U171-V171</f>
        <v>518</v>
      </c>
      <c r="X171" s="30">
        <f>T171*W171</f>
        <v>-51800</v>
      </c>
      <c r="Y171" s="97">
        <f>IF(S171="Kvarh(Lag)",X171/1000000,X171/1000)</f>
        <v>-0.0518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3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685</v>
      </c>
      <c r="S174" s="60" t="s">
        <v>725</v>
      </c>
      <c r="T174" s="65">
        <v>-100</v>
      </c>
      <c r="U174" s="65">
        <v>33875</v>
      </c>
      <c r="V174" s="65">
        <v>32557</v>
      </c>
      <c r="W174" s="65">
        <f aca="true" t="shared" si="10" ref="W174:W181">U174-V174</f>
        <v>1318</v>
      </c>
      <c r="X174" s="30">
        <f aca="true" t="shared" si="11" ref="X174:X181">T174*W174</f>
        <v>-131800</v>
      </c>
      <c r="Y174" s="97">
        <f aca="true" t="shared" si="12" ref="Y174:Y181">IF(S174="Kvarh(Lag)",X174/1000000,X174/1000)</f>
        <v>-0.1318</v>
      </c>
      <c r="Z174" s="183"/>
      <c r="AA174" s="2">
        <v>42</v>
      </c>
      <c r="AB174" s="3" t="s">
        <v>655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685</v>
      </c>
      <c r="S175" s="60" t="s">
        <v>725</v>
      </c>
      <c r="T175" s="65">
        <v>-100</v>
      </c>
      <c r="U175" s="65">
        <v>1255</v>
      </c>
      <c r="V175" s="65">
        <v>1184</v>
      </c>
      <c r="W175" s="65">
        <f t="shared" si="10"/>
        <v>71</v>
      </c>
      <c r="X175" s="30">
        <f t="shared" si="11"/>
        <v>-7100</v>
      </c>
      <c r="Y175" s="97">
        <f t="shared" si="12"/>
        <v>-0.0071</v>
      </c>
      <c r="Z175" s="183"/>
      <c r="AA175" s="2">
        <v>42</v>
      </c>
      <c r="AB175" s="3" t="s">
        <v>658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685</v>
      </c>
      <c r="S176" s="60" t="s">
        <v>725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7"/>
      <c r="AA176" s="41"/>
      <c r="AB176" s="26" t="s">
        <v>329</v>
      </c>
      <c r="AC176" s="216">
        <v>21</v>
      </c>
      <c r="AD176" s="216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6" t="s">
        <v>329</v>
      </c>
      <c r="BM176" s="217">
        <v>4865992</v>
      </c>
      <c r="BN176" s="216"/>
      <c r="BO176" s="216" t="s">
        <v>685</v>
      </c>
      <c r="BP176" s="216" t="s">
        <v>91</v>
      </c>
      <c r="BQ176" s="216">
        <v>11</v>
      </c>
      <c r="BR176" s="216">
        <v>11</v>
      </c>
      <c r="BS176" s="216">
        <v>400</v>
      </c>
      <c r="BT176" s="216">
        <v>400</v>
      </c>
      <c r="BU176" s="216">
        <v>100</v>
      </c>
      <c r="BV176" s="216">
        <v>1</v>
      </c>
      <c r="BW176" s="216">
        <f>(BR176/BQ176)*(BT176/BS176)</f>
        <v>1</v>
      </c>
      <c r="BX176" s="216">
        <f>BU176*BV176*BW176</f>
        <v>100</v>
      </c>
      <c r="BY176" s="274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685</v>
      </c>
      <c r="S177" s="60" t="s">
        <v>725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685</v>
      </c>
      <c r="S178" s="60" t="s">
        <v>725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685</v>
      </c>
      <c r="S179" s="60" t="s">
        <v>725</v>
      </c>
      <c r="T179" s="30">
        <v>-100</v>
      </c>
      <c r="U179" s="65">
        <v>19428</v>
      </c>
      <c r="V179" s="65">
        <v>18102</v>
      </c>
      <c r="W179" s="65">
        <f t="shared" si="10"/>
        <v>1326</v>
      </c>
      <c r="X179" s="30">
        <f t="shared" si="11"/>
        <v>-132600</v>
      </c>
      <c r="Y179" s="97">
        <f t="shared" si="12"/>
        <v>-0.1326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590</v>
      </c>
      <c r="P180" s="30">
        <v>4902527</v>
      </c>
      <c r="Q180" s="30">
        <v>0</v>
      </c>
      <c r="R180" s="30" t="s">
        <v>685</v>
      </c>
      <c r="S180" s="60" t="s">
        <v>725</v>
      </c>
      <c r="T180" s="30">
        <v>-100</v>
      </c>
      <c r="U180" s="65">
        <v>112</v>
      </c>
      <c r="V180" s="65">
        <v>112</v>
      </c>
      <c r="W180" s="65">
        <f t="shared" si="10"/>
        <v>0</v>
      </c>
      <c r="X180" s="30">
        <f t="shared" si="11"/>
        <v>0</v>
      </c>
      <c r="Y180" s="97">
        <f t="shared" si="12"/>
        <v>0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685</v>
      </c>
      <c r="S181" s="60" t="s">
        <v>725</v>
      </c>
      <c r="T181" s="30">
        <v>-100</v>
      </c>
      <c r="U181" s="65">
        <v>24100</v>
      </c>
      <c r="V181" s="65">
        <v>22931</v>
      </c>
      <c r="W181" s="65">
        <f t="shared" si="10"/>
        <v>1169</v>
      </c>
      <c r="X181" s="30">
        <f t="shared" si="11"/>
        <v>-116900</v>
      </c>
      <c r="Y181" s="97">
        <f t="shared" si="12"/>
        <v>-0.1169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685</v>
      </c>
      <c r="S183" s="60" t="s">
        <v>725</v>
      </c>
      <c r="T183" s="30">
        <v>100</v>
      </c>
      <c r="U183" s="65">
        <v>37058</v>
      </c>
      <c r="V183" s="65">
        <v>36454</v>
      </c>
      <c r="W183" s="65">
        <f>U183-V183</f>
        <v>604</v>
      </c>
      <c r="X183" s="30">
        <f>T183*W183</f>
        <v>60400</v>
      </c>
      <c r="Y183" s="97">
        <f>IF(S183="Kvarh(Lag)",X183/1000000,X183/1000)</f>
        <v>0.0604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654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655</v>
      </c>
      <c r="P186" s="30">
        <v>4902514</v>
      </c>
      <c r="Q186" s="30">
        <v>0</v>
      </c>
      <c r="R186" s="30" t="s">
        <v>685</v>
      </c>
      <c r="S186" s="60" t="s">
        <v>725</v>
      </c>
      <c r="T186" s="30">
        <v>-1000</v>
      </c>
      <c r="U186" s="65">
        <v>2011</v>
      </c>
      <c r="V186" s="65">
        <v>2011</v>
      </c>
      <c r="W186" s="65">
        <f>U186-V186</f>
        <v>0</v>
      </c>
      <c r="X186" s="30">
        <f>T186*W186</f>
        <v>0</v>
      </c>
      <c r="Y186" s="97">
        <f>IF(S186="Kvarh(Lag)",X186/1000000,X186/1000)</f>
        <v>0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656</v>
      </c>
      <c r="P187" s="30">
        <v>4902514</v>
      </c>
      <c r="Q187" s="30">
        <v>0</v>
      </c>
      <c r="R187" s="30" t="s">
        <v>685</v>
      </c>
      <c r="S187" s="60" t="s">
        <v>725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657</v>
      </c>
      <c r="P188" s="30">
        <v>4902516</v>
      </c>
      <c r="Q188" s="30">
        <v>0</v>
      </c>
      <c r="R188" s="30" t="s">
        <v>685</v>
      </c>
      <c r="S188" s="30" t="s">
        <v>725</v>
      </c>
      <c r="T188" s="30">
        <v>-1000</v>
      </c>
      <c r="U188" s="65">
        <v>183</v>
      </c>
      <c r="V188" s="65">
        <v>183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658</v>
      </c>
      <c r="P189" s="30">
        <v>4902516</v>
      </c>
      <c r="Q189" s="30">
        <v>0</v>
      </c>
      <c r="R189" s="30" t="s">
        <v>685</v>
      </c>
      <c r="S189" s="30" t="s">
        <v>725</v>
      </c>
      <c r="T189" s="30">
        <v>1000</v>
      </c>
      <c r="U189" s="65">
        <v>672</v>
      </c>
      <c r="V189" s="65">
        <v>672</v>
      </c>
      <c r="W189" s="65">
        <f>U189-V189</f>
        <v>0</v>
      </c>
      <c r="X189" s="30">
        <f>T189*W189</f>
        <v>0</v>
      </c>
      <c r="Y189" s="97">
        <f>IF(S189="Kvarh(Lag)",X189/1000000,X189/1000)</f>
        <v>0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-0.9138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85" zoomScaleNormal="85" zoomScaleSheetLayoutView="85" workbookViewId="0" topLeftCell="D1">
      <selection activeCell="U26" sqref="U26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690</v>
      </c>
      <c r="AC3" s="15"/>
      <c r="AD3" s="15"/>
      <c r="AE3" s="15"/>
      <c r="AF3" s="15"/>
    </row>
    <row r="4" spans="15:53" ht="15">
      <c r="O4" s="91" t="s">
        <v>838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841</v>
      </c>
      <c r="O5" s="75" t="s">
        <v>781</v>
      </c>
      <c r="Z5" s="265"/>
      <c r="AC5" s="15"/>
      <c r="AD5" s="15"/>
      <c r="AE5" s="215"/>
      <c r="AF5" s="215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242" t="s">
        <v>840</v>
      </c>
      <c r="V7" s="242" t="s">
        <v>829</v>
      </c>
      <c r="W7" s="94" t="s">
        <v>217</v>
      </c>
      <c r="X7" s="94" t="s">
        <v>218</v>
      </c>
      <c r="Y7" s="94" t="s">
        <v>724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532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51"/>
      <c r="B9" s="352" t="s">
        <v>823</v>
      </c>
      <c r="C9" s="353"/>
      <c r="D9" s="353"/>
      <c r="E9" s="353"/>
      <c r="F9" s="353"/>
      <c r="G9" s="353"/>
      <c r="H9" s="353"/>
      <c r="I9" s="353"/>
      <c r="J9" s="354"/>
      <c r="K9" s="354"/>
      <c r="L9" s="355"/>
      <c r="M9" s="355"/>
      <c r="N9" s="205" t="s">
        <v>533</v>
      </c>
      <c r="AC9" s="10"/>
      <c r="AD9" s="2"/>
      <c r="AE9" s="15"/>
      <c r="AF9" s="15"/>
      <c r="AN9" s="13" t="s">
        <v>533</v>
      </c>
      <c r="BA9" s="3"/>
    </row>
    <row r="10" spans="1:52" ht="15" customHeight="1">
      <c r="A10" s="356"/>
      <c r="B10" s="284"/>
      <c r="C10" s="284"/>
      <c r="D10" s="284"/>
      <c r="E10" s="284"/>
      <c r="F10" s="284"/>
      <c r="G10" s="284"/>
      <c r="H10" s="284"/>
      <c r="I10" s="284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685</v>
      </c>
      <c r="S10" s="60" t="s">
        <v>725</v>
      </c>
      <c r="T10" s="65">
        <v>1000</v>
      </c>
      <c r="U10" s="30">
        <v>24913</v>
      </c>
      <c r="V10" s="30">
        <v>24106</v>
      </c>
      <c r="W10" s="30">
        <f>U10-V10</f>
        <v>807</v>
      </c>
      <c r="X10" s="30">
        <f>W10*T10</f>
        <v>807000</v>
      </c>
      <c r="Y10" s="123">
        <f>IF(S10="Kvarh(Lag)",X10/1000000,X10/1000)</f>
        <v>0.807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6"/>
      <c r="B11" s="284"/>
      <c r="C11" s="284"/>
      <c r="D11" s="284"/>
      <c r="E11" s="284"/>
      <c r="F11" s="284"/>
      <c r="G11" s="284"/>
      <c r="H11" s="284"/>
      <c r="I11" s="284"/>
      <c r="J11" s="68"/>
      <c r="K11" s="68"/>
      <c r="L11" s="173"/>
      <c r="M11" s="173"/>
      <c r="N11" s="30">
        <v>2</v>
      </c>
      <c r="O11" s="64" t="s">
        <v>710</v>
      </c>
      <c r="P11" s="73">
        <v>4864849</v>
      </c>
      <c r="Q11" s="80"/>
      <c r="R11" s="64" t="s">
        <v>176</v>
      </c>
      <c r="S11" s="60" t="s">
        <v>725</v>
      </c>
      <c r="T11" s="65">
        <v>1000</v>
      </c>
      <c r="U11" s="30">
        <v>18514</v>
      </c>
      <c r="V11" s="30">
        <v>18055</v>
      </c>
      <c r="W11" s="30">
        <f>U11-V11</f>
        <v>459</v>
      </c>
      <c r="X11" s="30">
        <f>W11*T11</f>
        <v>459000</v>
      </c>
      <c r="Y11" s="123">
        <f>IF(S11="Kvarh(Lag)",X11/1000000,X11/1000)</f>
        <v>0.459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7"/>
      <c r="B12" s="359"/>
      <c r="C12" s="359"/>
      <c r="D12" s="359"/>
      <c r="E12" s="359"/>
      <c r="F12" s="359"/>
      <c r="G12" s="359"/>
      <c r="H12" s="359"/>
      <c r="I12" s="358"/>
      <c r="J12" s="359"/>
      <c r="K12" s="359"/>
      <c r="L12" s="360"/>
      <c r="M12" s="360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685</v>
      </c>
      <c r="S12" s="60" t="s">
        <v>725</v>
      </c>
      <c r="T12" s="65">
        <v>1000</v>
      </c>
      <c r="U12" s="30">
        <v>31986</v>
      </c>
      <c r="V12" s="30">
        <v>31118</v>
      </c>
      <c r="W12" s="30">
        <f>U12-V12</f>
        <v>868</v>
      </c>
      <c r="X12" s="30">
        <f>W12*T12</f>
        <v>868000</v>
      </c>
      <c r="Y12" s="123">
        <f>IF(S12="Kvarh(Lag)",X12/1000000,X12/1000)</f>
        <v>0.868</v>
      </c>
      <c r="Z12" s="43"/>
      <c r="AA12" s="80"/>
      <c r="AC12" s="5"/>
      <c r="AD12" s="2"/>
      <c r="AE12" s="64"/>
      <c r="AF12" s="64"/>
      <c r="AN12" s="38" t="s">
        <v>607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685</v>
      </c>
      <c r="S13" s="60" t="s">
        <v>725</v>
      </c>
      <c r="T13" s="65">
        <v>1000</v>
      </c>
      <c r="U13" s="30">
        <v>14938</v>
      </c>
      <c r="V13" s="30">
        <v>14606</v>
      </c>
      <c r="W13" s="30">
        <f>U13-V13</f>
        <v>332</v>
      </c>
      <c r="X13" s="30">
        <f>W13*T13</f>
        <v>332000</v>
      </c>
      <c r="Y13" s="123">
        <f>IF(S13="Kvarh(Lag)",X13/1000000,X13/1000)</f>
        <v>0.332</v>
      </c>
      <c r="Z13" s="43"/>
      <c r="AA13" s="80"/>
      <c r="AC13" s="5"/>
      <c r="AD13" s="2"/>
      <c r="AE13" s="64"/>
      <c r="AF13" s="64"/>
      <c r="AN13" s="38" t="s">
        <v>608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7"/>
      <c r="B14" s="359"/>
      <c r="C14" s="359"/>
      <c r="D14" s="359"/>
      <c r="E14" s="359"/>
      <c r="F14" s="359"/>
      <c r="G14" s="359"/>
      <c r="H14" s="359"/>
      <c r="I14" s="358"/>
      <c r="J14" s="359"/>
      <c r="K14" s="359"/>
      <c r="L14" s="360"/>
      <c r="M14" s="360"/>
      <c r="N14" s="30">
        <v>4</v>
      </c>
      <c r="O14" s="64" t="s">
        <v>770</v>
      </c>
      <c r="P14" s="73">
        <v>4864850</v>
      </c>
      <c r="Q14" s="80" t="s">
        <v>167</v>
      </c>
      <c r="R14" s="64" t="s">
        <v>685</v>
      </c>
      <c r="S14" s="60" t="s">
        <v>725</v>
      </c>
      <c r="T14" s="65">
        <v>1000</v>
      </c>
      <c r="U14" s="30">
        <v>7720</v>
      </c>
      <c r="V14" s="30">
        <v>7067</v>
      </c>
      <c r="W14" s="30">
        <f>U14-V14</f>
        <v>653</v>
      </c>
      <c r="X14" s="30">
        <f>W14*T14</f>
        <v>653000</v>
      </c>
      <c r="Y14" s="123">
        <f>IF(S14="Kvarh(Lag)",X14/1000000,X14/1000)</f>
        <v>0.653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7"/>
      <c r="B15" s="359"/>
      <c r="C15" s="359"/>
      <c r="D15" s="359"/>
      <c r="E15" s="359"/>
      <c r="F15" s="359"/>
      <c r="G15" s="359"/>
      <c r="H15" s="359"/>
      <c r="I15" s="358"/>
      <c r="J15" s="359"/>
      <c r="K15" s="359"/>
      <c r="L15" s="360"/>
      <c r="M15" s="360"/>
      <c r="N15" s="10" t="s">
        <v>535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8"/>
      <c r="J16" s="68"/>
      <c r="K16" s="68"/>
      <c r="L16" s="173"/>
      <c r="M16" s="173"/>
      <c r="N16" s="3">
        <v>5</v>
      </c>
      <c r="O16" s="38" t="s">
        <v>711</v>
      </c>
      <c r="P16" s="6">
        <v>4864804</v>
      </c>
      <c r="R16" s="38" t="s">
        <v>685</v>
      </c>
      <c r="S16" s="60" t="s">
        <v>725</v>
      </c>
      <c r="T16" s="4">
        <v>100</v>
      </c>
      <c r="U16" s="3">
        <v>538</v>
      </c>
      <c r="V16" s="3">
        <v>538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4"/>
      <c r="J17" s="68"/>
      <c r="K17" s="68"/>
      <c r="L17" s="173"/>
      <c r="M17" s="173"/>
      <c r="N17" s="3">
        <v>6</v>
      </c>
      <c r="O17" s="38" t="s">
        <v>710</v>
      </c>
      <c r="P17" s="6">
        <v>4865163</v>
      </c>
      <c r="R17" s="38" t="s">
        <v>685</v>
      </c>
      <c r="S17" s="60" t="s">
        <v>725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4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61" t="s">
        <v>197</v>
      </c>
      <c r="B19" s="362" t="s">
        <v>773</v>
      </c>
      <c r="C19" s="362"/>
      <c r="D19" s="362"/>
      <c r="E19" s="358"/>
      <c r="F19" s="358"/>
      <c r="G19" s="363">
        <f>$Y$37</f>
        <v>4.50005</v>
      </c>
      <c r="H19" s="358" t="s">
        <v>774</v>
      </c>
      <c r="I19" s="284"/>
      <c r="J19" s="68"/>
      <c r="K19" s="68"/>
      <c r="L19" s="173"/>
      <c r="M19" s="173"/>
      <c r="O19" s="38"/>
      <c r="P19" s="38"/>
      <c r="R19" s="38"/>
      <c r="S19" s="38"/>
      <c r="Y19" s="8">
        <f>SUM(Y10:Y17)</f>
        <v>3.1189999999999998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4"/>
      <c r="B20" s="365"/>
      <c r="C20" s="365"/>
      <c r="D20" s="365"/>
      <c r="E20" s="284"/>
      <c r="F20" s="284"/>
      <c r="G20" s="366"/>
      <c r="H20" s="284"/>
      <c r="I20" s="367"/>
      <c r="J20" s="68"/>
      <c r="K20" s="68"/>
      <c r="L20" s="173"/>
      <c r="M20" s="173"/>
      <c r="N20" s="10" t="s">
        <v>534</v>
      </c>
      <c r="AC20" s="10"/>
      <c r="AD20" s="2"/>
      <c r="AE20" s="2"/>
      <c r="AF20" s="2"/>
    </row>
    <row r="21" spans="1:32" ht="12.75">
      <c r="A21" s="368" t="s">
        <v>748</v>
      </c>
      <c r="B21" s="369" t="s">
        <v>775</v>
      </c>
      <c r="C21" s="369"/>
      <c r="D21" s="370"/>
      <c r="E21" s="284"/>
      <c r="F21" s="284"/>
      <c r="G21" s="371">
        <f>'STEPPED UP BY GENCO'!$I$64*-1</f>
        <v>-0.27052331669999996</v>
      </c>
      <c r="H21" s="358" t="s">
        <v>774</v>
      </c>
      <c r="I21" s="367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8"/>
      <c r="B22" s="372"/>
      <c r="C22" s="372"/>
      <c r="D22" s="372"/>
      <c r="E22" s="284"/>
      <c r="F22" s="284"/>
      <c r="G22" s="366"/>
      <c r="H22" s="284"/>
      <c r="I22" s="284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685</v>
      </c>
      <c r="S22" s="60" t="s">
        <v>725</v>
      </c>
      <c r="T22" s="65">
        <v>100</v>
      </c>
      <c r="U22" s="30">
        <v>52106</v>
      </c>
      <c r="V22" s="30">
        <v>51211</v>
      </c>
      <c r="W22" s="30">
        <f aca="true" t="shared" si="0" ref="W22:W28">U22-V22</f>
        <v>895</v>
      </c>
      <c r="X22" s="30">
        <f aca="true" t="shared" si="1" ref="X22:X28">W22*T22</f>
        <v>89500</v>
      </c>
      <c r="Y22" s="123">
        <f aca="true" t="shared" si="2" ref="Y22:Y28">IF(S22="Kvarh(Lag)",X22/1000000,X22/1000)</f>
        <v>0.0895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8"/>
      <c r="B23" s="373"/>
      <c r="C23" s="372"/>
      <c r="D23" s="372"/>
      <c r="E23" s="284"/>
      <c r="F23" s="284"/>
      <c r="G23" s="375"/>
      <c r="H23" s="284"/>
      <c r="I23" s="284"/>
      <c r="J23" s="68"/>
      <c r="K23" s="68"/>
      <c r="L23" s="173"/>
      <c r="M23" s="173"/>
      <c r="N23" s="3">
        <v>8</v>
      </c>
      <c r="O23" s="2" t="s">
        <v>712</v>
      </c>
      <c r="P23" s="6">
        <v>4865066</v>
      </c>
      <c r="R23" s="2" t="s">
        <v>685</v>
      </c>
      <c r="S23" s="60" t="s">
        <v>725</v>
      </c>
      <c r="T23" s="4">
        <v>100</v>
      </c>
      <c r="U23" s="3">
        <v>136472</v>
      </c>
      <c r="V23" s="3">
        <v>132494</v>
      </c>
      <c r="W23" s="30">
        <f t="shared" si="0"/>
        <v>3978</v>
      </c>
      <c r="X23" s="30">
        <f t="shared" si="1"/>
        <v>397800</v>
      </c>
      <c r="Y23" s="123">
        <f t="shared" si="2"/>
        <v>0.3978</v>
      </c>
      <c r="AC23" s="6"/>
      <c r="AD23" s="80"/>
      <c r="AE23" s="2"/>
      <c r="AF23" s="2"/>
      <c r="AN23" s="41" t="s">
        <v>537</v>
      </c>
      <c r="AO23" s="6" t="s">
        <v>538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4"/>
      <c r="B24" s="362"/>
      <c r="C24" s="358"/>
      <c r="D24" s="358"/>
      <c r="E24" s="358"/>
      <c r="F24" s="358"/>
      <c r="G24" s="375"/>
      <c r="H24" s="358"/>
      <c r="I24" s="359"/>
      <c r="J24" s="359"/>
      <c r="K24" s="359"/>
      <c r="L24" s="360"/>
      <c r="M24" s="360"/>
      <c r="N24" s="3">
        <v>9</v>
      </c>
      <c r="O24" s="2" t="s">
        <v>303</v>
      </c>
      <c r="P24" s="6">
        <v>4865067</v>
      </c>
      <c r="Q24" s="2"/>
      <c r="R24" s="2" t="s">
        <v>685</v>
      </c>
      <c r="S24" s="60" t="s">
        <v>725</v>
      </c>
      <c r="T24" s="4">
        <v>100</v>
      </c>
      <c r="U24" s="3">
        <v>83092</v>
      </c>
      <c r="V24" s="3">
        <v>80978</v>
      </c>
      <c r="W24" s="30">
        <f t="shared" si="0"/>
        <v>2114</v>
      </c>
      <c r="X24" s="30">
        <f t="shared" si="1"/>
        <v>211400</v>
      </c>
      <c r="Y24" s="123">
        <f t="shared" si="2"/>
        <v>0.2114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6"/>
      <c r="B25" s="369"/>
      <c r="C25" s="369"/>
      <c r="D25" s="377"/>
      <c r="E25" s="358"/>
      <c r="F25" s="358"/>
      <c r="G25" s="378"/>
      <c r="H25" s="358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4865079</v>
      </c>
      <c r="Q25" s="2"/>
      <c r="R25" s="2" t="s">
        <v>685</v>
      </c>
      <c r="S25" s="60" t="s">
        <v>725</v>
      </c>
      <c r="T25" s="4">
        <v>100</v>
      </c>
      <c r="U25" s="3">
        <v>72238</v>
      </c>
      <c r="V25" s="3">
        <v>70325</v>
      </c>
      <c r="W25" s="30">
        <f t="shared" si="0"/>
        <v>1913</v>
      </c>
      <c r="X25" s="30">
        <f t="shared" si="1"/>
        <v>191300</v>
      </c>
      <c r="Y25" s="123">
        <f t="shared" si="2"/>
        <v>0.1913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9"/>
      <c r="B26" s="362"/>
      <c r="C26" s="358"/>
      <c r="D26" s="358"/>
      <c r="E26" s="358"/>
      <c r="F26" s="358"/>
      <c r="G26" s="380"/>
      <c r="H26" s="358"/>
      <c r="I26" s="359"/>
      <c r="J26" s="359"/>
      <c r="K26" s="359"/>
      <c r="L26" s="360"/>
      <c r="M26" s="360"/>
      <c r="N26" s="334">
        <v>11</v>
      </c>
      <c r="O26" s="249" t="s">
        <v>166</v>
      </c>
      <c r="P26" s="298">
        <v>4865078</v>
      </c>
      <c r="Q26" s="249"/>
      <c r="R26" s="249" t="s">
        <v>685</v>
      </c>
      <c r="S26" s="60" t="s">
        <v>725</v>
      </c>
      <c r="T26" s="250">
        <v>100</v>
      </c>
      <c r="U26" s="248">
        <v>27561</v>
      </c>
      <c r="V26" s="248">
        <v>26775</v>
      </c>
      <c r="W26" s="30">
        <f t="shared" si="0"/>
        <v>786</v>
      </c>
      <c r="X26" s="30">
        <f t="shared" si="1"/>
        <v>78600</v>
      </c>
      <c r="Y26" s="123">
        <f t="shared" si="2"/>
        <v>0.0786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589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81"/>
      <c r="B27" s="72"/>
      <c r="C27" s="72"/>
      <c r="D27" s="72"/>
      <c r="E27" s="72"/>
      <c r="F27" s="72"/>
      <c r="G27" s="382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685</v>
      </c>
      <c r="S27" s="60" t="s">
        <v>725</v>
      </c>
      <c r="T27" s="4">
        <v>100</v>
      </c>
      <c r="U27" s="3">
        <v>155433</v>
      </c>
      <c r="V27" s="3">
        <v>150736</v>
      </c>
      <c r="W27" s="30">
        <f t="shared" si="0"/>
        <v>4697</v>
      </c>
      <c r="X27" s="30">
        <f t="shared" si="1"/>
        <v>469700</v>
      </c>
      <c r="Y27" s="123">
        <f t="shared" si="2"/>
        <v>0.4697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3"/>
      <c r="B28" s="369"/>
      <c r="C28" s="72"/>
      <c r="D28" s="72"/>
      <c r="E28" s="72"/>
      <c r="F28" s="359"/>
      <c r="G28" s="387"/>
      <c r="H28" s="362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685</v>
      </c>
      <c r="S28" s="60" t="s">
        <v>725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4"/>
      <c r="B29" s="72"/>
      <c r="C29" s="72"/>
      <c r="D29" s="72"/>
      <c r="E29" s="72"/>
      <c r="F29" s="72"/>
      <c r="G29" s="385"/>
      <c r="H29" s="359"/>
      <c r="I29" s="68"/>
      <c r="J29" s="68"/>
      <c r="K29" s="68"/>
      <c r="L29" s="173"/>
      <c r="M29" s="173"/>
      <c r="N29" s="152"/>
      <c r="O29" s="2"/>
      <c r="P29" s="296"/>
      <c r="Q29" s="2"/>
      <c r="R29" s="10" t="s">
        <v>609</v>
      </c>
      <c r="S29" s="2"/>
      <c r="T29" s="4"/>
      <c r="U29" s="3"/>
      <c r="V29" s="3"/>
      <c r="W29" s="3"/>
      <c r="X29" s="3"/>
      <c r="Y29" s="8">
        <f>SUM(Y22:Y28)</f>
        <v>1.4383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9"/>
      <c r="B30" s="386"/>
      <c r="C30" s="372"/>
      <c r="D30" s="372"/>
      <c r="E30" s="358"/>
      <c r="F30" s="358"/>
      <c r="G30" s="387"/>
      <c r="H30" s="359"/>
      <c r="I30" s="388"/>
      <c r="J30" s="389"/>
      <c r="K30" s="359"/>
      <c r="L30" s="360"/>
      <c r="M30" s="360"/>
      <c r="N30" s="81" t="s">
        <v>596</v>
      </c>
      <c r="P30" s="297"/>
      <c r="AC30" s="2"/>
      <c r="AD30" s="2"/>
      <c r="AE30" s="15"/>
      <c r="AF30" s="15"/>
    </row>
    <row r="31" spans="1:52" s="39" customFormat="1" ht="12.75">
      <c r="A31" s="259"/>
      <c r="B31" s="372"/>
      <c r="C31" s="372"/>
      <c r="D31" s="372"/>
      <c r="E31" s="138"/>
      <c r="F31" s="28"/>
      <c r="G31" s="385"/>
      <c r="H31" s="153"/>
      <c r="I31" s="68"/>
      <c r="J31" s="68"/>
      <c r="K31" s="68"/>
      <c r="L31" s="173"/>
      <c r="M31" s="173"/>
      <c r="N31" s="152">
        <v>15</v>
      </c>
      <c r="O31" s="140" t="s">
        <v>597</v>
      </c>
      <c r="P31" s="296">
        <v>4902545</v>
      </c>
      <c r="Q31" s="2"/>
      <c r="R31" s="140" t="s">
        <v>685</v>
      </c>
      <c r="S31" s="60" t="s">
        <v>725</v>
      </c>
      <c r="T31" s="4">
        <v>50</v>
      </c>
      <c r="U31" s="3">
        <v>40364</v>
      </c>
      <c r="V31" s="3">
        <v>39219</v>
      </c>
      <c r="W31" s="30">
        <f>U31-V31</f>
        <v>1145</v>
      </c>
      <c r="X31" s="30">
        <f>W31*T31</f>
        <v>57250</v>
      </c>
      <c r="Y31" s="123">
        <f>IF(S31="Kvarh(Lag)",X31/1000000,X31/1000)</f>
        <v>0.05725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4"/>
      <c r="AT31" s="4"/>
      <c r="AU31" s="4"/>
      <c r="AV31" s="4"/>
      <c r="AW31" s="4"/>
      <c r="AX31" s="4"/>
      <c r="AY31" s="3"/>
      <c r="AZ31" s="3"/>
    </row>
    <row r="32" spans="1:32" ht="13.5" customHeight="1">
      <c r="A32" s="390"/>
      <c r="B32" s="359"/>
      <c r="C32" s="359"/>
      <c r="D32" s="359"/>
      <c r="E32" s="359"/>
      <c r="F32" s="359"/>
      <c r="G32" s="191"/>
      <c r="H32" s="359"/>
      <c r="I32" s="359"/>
      <c r="J32" s="359"/>
      <c r="K32" s="359"/>
      <c r="L32" s="360"/>
      <c r="M32" s="360"/>
      <c r="N32" s="81"/>
      <c r="R32" s="10" t="s">
        <v>610</v>
      </c>
      <c r="Y32" s="8">
        <f>SUM(Y31:Y31)</f>
        <v>0.05725</v>
      </c>
      <c r="AC32" s="2"/>
      <c r="AD32" s="2"/>
      <c r="AE32" s="15"/>
      <c r="AF32" s="15"/>
    </row>
    <row r="33" spans="1:32" ht="12.75">
      <c r="A33" s="391"/>
      <c r="B33" s="132"/>
      <c r="C33" s="132"/>
      <c r="D33" s="267"/>
      <c r="E33" s="267"/>
      <c r="F33" s="267"/>
      <c r="G33" s="267"/>
      <c r="H33" s="392"/>
      <c r="I33" s="267"/>
      <c r="J33" s="267"/>
      <c r="K33" s="132"/>
      <c r="L33" s="173"/>
      <c r="M33" s="173"/>
      <c r="N33" s="152"/>
      <c r="U33" s="8" t="s">
        <v>322</v>
      </c>
      <c r="Y33" s="8">
        <f>Y29-Y32</f>
        <v>1.3810499999999999</v>
      </c>
      <c r="AC33" s="2"/>
      <c r="AD33" s="2"/>
      <c r="AE33" s="15"/>
      <c r="AF33" s="15"/>
    </row>
    <row r="34" spans="1:32" ht="12.75">
      <c r="A34" s="393"/>
      <c r="B34" s="132"/>
      <c r="C34" s="132"/>
      <c r="D34" s="132"/>
      <c r="E34" s="132"/>
      <c r="F34" s="132"/>
      <c r="G34" s="394"/>
      <c r="H34" s="394"/>
      <c r="I34" s="394"/>
      <c r="J34" s="394"/>
      <c r="K34" s="394"/>
      <c r="L34" s="173"/>
      <c r="M34" s="173"/>
      <c r="N34" s="81" t="s">
        <v>555</v>
      </c>
      <c r="U34" s="8"/>
      <c r="Y34" s="8"/>
      <c r="AC34" s="2"/>
      <c r="AD34" s="2"/>
      <c r="AE34" s="15"/>
      <c r="AF34" s="15"/>
    </row>
    <row r="35" spans="1:32" ht="12.75">
      <c r="A35" s="395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404"/>
      <c r="M35" s="360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8"/>
      <c r="B36" s="228"/>
      <c r="C36" s="228"/>
      <c r="D36" s="228"/>
      <c r="E36" s="228"/>
      <c r="F36" s="362" t="s">
        <v>294</v>
      </c>
      <c r="G36" s="363">
        <f>SUM(G19:G34)</f>
        <v>4.2295266833</v>
      </c>
      <c r="H36" s="362" t="s">
        <v>774</v>
      </c>
      <c r="I36" s="228"/>
      <c r="J36" s="228"/>
      <c r="K36" s="228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173"/>
      <c r="M37" s="173"/>
      <c r="N37" s="152"/>
      <c r="U37" s="8" t="s">
        <v>536</v>
      </c>
      <c r="Y37" s="8">
        <f>Y33+Y19+SUM(Y35:Y36)</f>
        <v>4.50005</v>
      </c>
    </row>
    <row r="38" spans="1:14" ht="12.75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60"/>
      <c r="M38" s="360"/>
      <c r="N38" s="152"/>
    </row>
    <row r="39" spans="1:14" ht="12.75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60"/>
      <c r="M39" s="360"/>
      <c r="N39" s="152"/>
    </row>
    <row r="40" spans="1:14" ht="13.5" thickBot="1">
      <c r="A40" s="405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7"/>
      <c r="M40" s="360"/>
      <c r="N40" s="335"/>
    </row>
    <row r="41" spans="1:14" ht="13.5" thickTop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59"/>
      <c r="M41" s="360"/>
      <c r="N41" s="79"/>
    </row>
    <row r="42" spans="1:14" ht="12.75">
      <c r="A42" s="39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59"/>
      <c r="M42" s="360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9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1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6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J22">
      <selection activeCell="U50" sqref="U50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690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645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837</v>
      </c>
      <c r="P4" s="87"/>
      <c r="Q4" s="87"/>
      <c r="R4" s="87"/>
      <c r="S4" s="30"/>
      <c r="T4" s="87"/>
      <c r="U4" s="87"/>
      <c r="V4" s="87"/>
      <c r="W4" s="87"/>
      <c r="X4" s="87"/>
      <c r="Y4" s="87"/>
      <c r="AB4" s="5" t="s">
        <v>682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3:108" ht="25.5">
      <c r="C5" s="47" t="s">
        <v>842</v>
      </c>
      <c r="N5" s="30"/>
      <c r="O5" s="117" t="s">
        <v>780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242" t="s">
        <v>839</v>
      </c>
      <c r="V7" s="242" t="s">
        <v>828</v>
      </c>
      <c r="W7" s="94" t="s">
        <v>217</v>
      </c>
      <c r="X7" s="94" t="s">
        <v>218</v>
      </c>
      <c r="Y7" s="94" t="s">
        <v>724</v>
      </c>
      <c r="Z7" s="129" t="s">
        <v>213</v>
      </c>
      <c r="AB7" s="10" t="s">
        <v>220</v>
      </c>
      <c r="AC7" s="22" t="s">
        <v>541</v>
      </c>
      <c r="AD7" s="22" t="s">
        <v>543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685</v>
      </c>
      <c r="S11" s="60" t="s">
        <v>725</v>
      </c>
      <c r="T11" s="30">
        <v>100</v>
      </c>
      <c r="U11" s="30">
        <v>417094</v>
      </c>
      <c r="V11" s="30">
        <v>412700</v>
      </c>
      <c r="W11" s="30">
        <f>U11-V11</f>
        <v>4394</v>
      </c>
      <c r="X11" s="30">
        <f>T11*W11</f>
        <v>439400</v>
      </c>
      <c r="Y11" s="123">
        <f>IF(S11="Kvarh(Lag)",X11/1000000,X11/1000)</f>
        <v>0.4394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685</v>
      </c>
      <c r="S12" s="60" t="s">
        <v>725</v>
      </c>
      <c r="T12" s="30">
        <v>100</v>
      </c>
      <c r="U12" s="30">
        <v>372388</v>
      </c>
      <c r="V12" s="30">
        <v>360341</v>
      </c>
      <c r="W12" s="30">
        <f>U12-V12</f>
        <v>12047</v>
      </c>
      <c r="X12" s="30">
        <f>T12*W12</f>
        <v>1204700</v>
      </c>
      <c r="Y12" s="123">
        <f>IF(S12="Kvarh(Lag)",X12/1000000,X12/1000)</f>
        <v>1.2047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685</v>
      </c>
      <c r="S13" s="60" t="s">
        <v>725</v>
      </c>
      <c r="T13" s="30">
        <v>100</v>
      </c>
      <c r="U13" s="30">
        <v>72940</v>
      </c>
      <c r="V13" s="30">
        <v>71841</v>
      </c>
      <c r="W13" s="30">
        <f>U13-V13</f>
        <v>1099</v>
      </c>
      <c r="X13" s="30">
        <f>T13*W13</f>
        <v>109900</v>
      </c>
      <c r="Y13" s="123">
        <f>IF(S13="Kvarh(Lag)",X13/1000000,X13/1000)</f>
        <v>0.1099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685</v>
      </c>
      <c r="S14" s="60" t="s">
        <v>725</v>
      </c>
      <c r="T14" s="30">
        <v>100</v>
      </c>
      <c r="U14" s="30">
        <v>465184</v>
      </c>
      <c r="V14" s="30">
        <v>451125</v>
      </c>
      <c r="W14" s="30">
        <f>U14-V14</f>
        <v>14059</v>
      </c>
      <c r="X14" s="30">
        <f>T14*W14</f>
        <v>1405900</v>
      </c>
      <c r="Y14" s="123">
        <f>IF(S14="Kvarh(Lag)",X14/1000000,X14/1000)</f>
        <v>1.4059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785</v>
      </c>
      <c r="C15" s="24"/>
      <c r="D15" s="24"/>
      <c r="E15" s="24"/>
      <c r="F15" s="24"/>
      <c r="G15" s="24"/>
      <c r="H15" s="24"/>
      <c r="I15" s="158">
        <f>$Y$52</f>
        <v>25.349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685</v>
      </c>
      <c r="S15" s="60" t="s">
        <v>725</v>
      </c>
      <c r="T15" s="30">
        <v>1000</v>
      </c>
      <c r="U15" s="30">
        <v>27328</v>
      </c>
      <c r="V15" s="30">
        <v>26679</v>
      </c>
      <c r="W15" s="30">
        <f>U15-V15</f>
        <v>649</v>
      </c>
      <c r="X15" s="30">
        <f>T15*W15</f>
        <v>649000</v>
      </c>
      <c r="Y15" s="123">
        <f>IF(S15="Kvarh(Lag)",X15/1000000,X15/1000)</f>
        <v>0.649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87"/>
      <c r="X16" s="87"/>
      <c r="Y16" s="307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/>
      <c r="X17" s="30"/>
      <c r="Y17" s="71"/>
      <c r="Z17" s="131"/>
      <c r="AA17" s="80"/>
      <c r="AB17" s="5" t="s">
        <v>450</v>
      </c>
      <c r="AC17" s="3">
        <f aca="true" t="shared" si="0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1" ref="BV17:BV24">(BQ17/BP17)*(BS17/BR17)</f>
        <v>1</v>
      </c>
      <c r="BW17" s="3">
        <f aca="true" t="shared" si="2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685</v>
      </c>
      <c r="S18" s="60" t="s">
        <v>725</v>
      </c>
      <c r="T18" s="30">
        <v>100</v>
      </c>
      <c r="U18" s="30">
        <v>187894</v>
      </c>
      <c r="V18" s="30">
        <v>184063</v>
      </c>
      <c r="W18" s="30">
        <f aca="true" t="shared" si="3" ref="W18:W25">U18-V18</f>
        <v>3831</v>
      </c>
      <c r="X18" s="30">
        <f aca="true" t="shared" si="4" ref="X18:X25">T18*W18</f>
        <v>383100</v>
      </c>
      <c r="Y18" s="123">
        <f aca="true" t="shared" si="5" ref="Y18:Y25">IF(S18="Kvarh(Lag)",X18/1000000,X18/1000)</f>
        <v>0.3831</v>
      </c>
      <c r="Z18" s="131"/>
      <c r="AA18" s="80"/>
      <c r="AB18" s="5" t="s">
        <v>451</v>
      </c>
      <c r="AC18" s="3">
        <f t="shared" si="0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1"/>
        <v>1</v>
      </c>
      <c r="BW18" s="3">
        <f t="shared" si="2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685</v>
      </c>
      <c r="S19" s="60" t="s">
        <v>725</v>
      </c>
      <c r="T19" s="30">
        <v>100</v>
      </c>
      <c r="U19" s="30">
        <v>324680</v>
      </c>
      <c r="V19" s="30">
        <v>314854</v>
      </c>
      <c r="W19" s="30">
        <f t="shared" si="3"/>
        <v>9826</v>
      </c>
      <c r="X19" s="30">
        <f t="shared" si="4"/>
        <v>982600</v>
      </c>
      <c r="Y19" s="123">
        <f t="shared" si="5"/>
        <v>0.9826</v>
      </c>
      <c r="Z19" s="131"/>
      <c r="AA19" s="80"/>
      <c r="AB19" s="5" t="s">
        <v>453</v>
      </c>
      <c r="AC19" s="3">
        <f t="shared" si="0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1"/>
        <v>1</v>
      </c>
      <c r="BW19" s="3">
        <f t="shared" si="2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685</v>
      </c>
      <c r="S20" s="60" t="s">
        <v>725</v>
      </c>
      <c r="T20" s="30">
        <v>100</v>
      </c>
      <c r="U20" s="30">
        <v>198980</v>
      </c>
      <c r="V20" s="30">
        <v>198480</v>
      </c>
      <c r="W20" s="30">
        <f t="shared" si="3"/>
        <v>500</v>
      </c>
      <c r="X20" s="30">
        <f t="shared" si="4"/>
        <v>50000</v>
      </c>
      <c r="Y20" s="123">
        <f t="shared" si="5"/>
        <v>0.05</v>
      </c>
      <c r="Z20" s="131"/>
      <c r="AA20" s="80"/>
      <c r="AB20" s="5" t="s">
        <v>455</v>
      </c>
      <c r="AC20" s="3">
        <f t="shared" si="0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1"/>
        <v>1</v>
      </c>
      <c r="BW20" s="3">
        <f t="shared" si="2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9" t="s">
        <v>775</v>
      </c>
      <c r="C21" s="68"/>
      <c r="D21" s="68"/>
      <c r="E21" s="68"/>
      <c r="F21" s="68"/>
      <c r="G21" s="68"/>
      <c r="H21" s="164"/>
      <c r="I21" s="25">
        <f>'STEPPED UP BY GENCO'!$I$63*-1</f>
        <v>-1.2916517717999998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685</v>
      </c>
      <c r="S21" s="60" t="s">
        <v>725</v>
      </c>
      <c r="T21" s="30">
        <v>100</v>
      </c>
      <c r="U21" s="30">
        <v>253513</v>
      </c>
      <c r="V21" s="30">
        <v>241288</v>
      </c>
      <c r="W21" s="30">
        <f t="shared" si="3"/>
        <v>12225</v>
      </c>
      <c r="X21" s="30">
        <f t="shared" si="4"/>
        <v>1222500</v>
      </c>
      <c r="Y21" s="123">
        <f t="shared" si="5"/>
        <v>1.2225</v>
      </c>
      <c r="Z21" s="131"/>
      <c r="AA21" s="80"/>
      <c r="AB21" s="5" t="s">
        <v>457</v>
      </c>
      <c r="AC21" s="3">
        <f t="shared" si="0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1"/>
        <v>1</v>
      </c>
      <c r="BW21" s="3">
        <f t="shared" si="2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685</v>
      </c>
      <c r="S22" s="60" t="s">
        <v>725</v>
      </c>
      <c r="T22" s="30">
        <v>100</v>
      </c>
      <c r="U22" s="30">
        <v>176384</v>
      </c>
      <c r="V22" s="30">
        <v>171906</v>
      </c>
      <c r="W22" s="30">
        <f t="shared" si="3"/>
        <v>4478</v>
      </c>
      <c r="X22" s="30">
        <f t="shared" si="4"/>
        <v>447800</v>
      </c>
      <c r="Y22" s="123">
        <f t="shared" si="5"/>
        <v>0.4478</v>
      </c>
      <c r="Z22" s="131"/>
      <c r="AA22" s="80"/>
      <c r="AB22" s="5" t="s">
        <v>459</v>
      </c>
      <c r="AC22" s="3">
        <f t="shared" si="0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1"/>
        <v>1</v>
      </c>
      <c r="BW22" s="3">
        <f t="shared" si="2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685</v>
      </c>
      <c r="S23" s="60" t="s">
        <v>725</v>
      </c>
      <c r="T23" s="30">
        <v>100</v>
      </c>
      <c r="U23" s="30">
        <v>207464</v>
      </c>
      <c r="V23" s="30">
        <v>207464</v>
      </c>
      <c r="W23" s="30">
        <f t="shared" si="3"/>
        <v>0</v>
      </c>
      <c r="X23" s="30">
        <f t="shared" si="4"/>
        <v>0</v>
      </c>
      <c r="Y23" s="123">
        <f t="shared" si="5"/>
        <v>0</v>
      </c>
      <c r="Z23" s="131"/>
      <c r="AA23" s="80"/>
      <c r="AB23" s="5" t="s">
        <v>461</v>
      </c>
      <c r="AC23" s="3">
        <f t="shared" si="0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1"/>
        <v>1</v>
      </c>
      <c r="BW23" s="3">
        <f t="shared" si="2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685</v>
      </c>
      <c r="S24" s="60" t="s">
        <v>725</v>
      </c>
      <c r="T24" s="30">
        <v>100</v>
      </c>
      <c r="U24" s="30">
        <v>129252</v>
      </c>
      <c r="V24" s="30">
        <v>119920</v>
      </c>
      <c r="W24" s="30">
        <f t="shared" si="3"/>
        <v>9332</v>
      </c>
      <c r="X24" s="30">
        <f t="shared" si="4"/>
        <v>933200</v>
      </c>
      <c r="Y24" s="123">
        <f t="shared" si="5"/>
        <v>0.9332</v>
      </c>
      <c r="Z24" s="131"/>
      <c r="AA24" s="80"/>
      <c r="AB24" s="5" t="s">
        <v>463</v>
      </c>
      <c r="AC24" s="3">
        <f t="shared" si="0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1"/>
        <v>1</v>
      </c>
      <c r="BW24" s="3">
        <f t="shared" si="2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685</v>
      </c>
      <c r="S25" s="60" t="s">
        <v>725</v>
      </c>
      <c r="T25" s="30">
        <v>100</v>
      </c>
      <c r="U25" s="30">
        <v>185400</v>
      </c>
      <c r="V25" s="30">
        <v>174823</v>
      </c>
      <c r="W25" s="30">
        <f t="shared" si="3"/>
        <v>10577</v>
      </c>
      <c r="X25" s="30">
        <f t="shared" si="4"/>
        <v>1057700</v>
      </c>
      <c r="Y25" s="123">
        <f t="shared" si="5"/>
        <v>1.0577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24.0573482282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/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685</v>
      </c>
      <c r="S27" s="60" t="s">
        <v>725</v>
      </c>
      <c r="T27" s="30">
        <v>1100</v>
      </c>
      <c r="U27" s="30">
        <v>0</v>
      </c>
      <c r="V27" s="30">
        <v>0</v>
      </c>
      <c r="W27" s="30">
        <f>U27-V27</f>
        <v>0</v>
      </c>
      <c r="X27" s="30">
        <f>T27*W27</f>
        <v>0</v>
      </c>
      <c r="Y27" s="123">
        <f>IF(S27="Kvarh(Lag)",X27/1000000,X27/1000)</f>
        <v>0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685</v>
      </c>
      <c r="S28" s="60" t="s">
        <v>725</v>
      </c>
      <c r="T28" s="30">
        <v>1000</v>
      </c>
      <c r="U28" s="30">
        <v>71188</v>
      </c>
      <c r="V28" s="30">
        <v>69698</v>
      </c>
      <c r="W28" s="30">
        <f>U28-V28</f>
        <v>1490</v>
      </c>
      <c r="X28" s="30">
        <f>T28*W28</f>
        <v>1490000</v>
      </c>
      <c r="Y28" s="123">
        <f>IF(S28="Kvarh(Lag)",X28/1000000,X28/1000)</f>
        <v>1.49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685</v>
      </c>
      <c r="S29" s="60" t="s">
        <v>725</v>
      </c>
      <c r="T29" s="30">
        <v>1100</v>
      </c>
      <c r="U29" s="30">
        <v>65524</v>
      </c>
      <c r="V29" s="30">
        <v>64881</v>
      </c>
      <c r="W29" s="30">
        <f>U29-V29</f>
        <v>643</v>
      </c>
      <c r="X29" s="30">
        <f>T29*W29</f>
        <v>707300</v>
      </c>
      <c r="Y29" s="123">
        <f>IF(S29="Kvarh(Lag)",X29/1000000,X29/1000)</f>
        <v>0.7073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685</v>
      </c>
      <c r="S30" s="60" t="s">
        <v>725</v>
      </c>
      <c r="T30" s="30">
        <v>1000</v>
      </c>
      <c r="U30" s="30">
        <v>103518</v>
      </c>
      <c r="V30" s="30">
        <v>101099</v>
      </c>
      <c r="W30" s="30">
        <f>U30-V30</f>
        <v>2419</v>
      </c>
      <c r="X30" s="30">
        <f>T30*W30</f>
        <v>2419000</v>
      </c>
      <c r="Y30" s="123">
        <f>IF(S30="Kvarh(Lag)",X30/1000000,X30/1000)</f>
        <v>2.419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/>
      <c r="X31" s="30"/>
      <c r="Y31" s="125">
        <f>SUM(Y18:Y30)</f>
        <v>9.693200000000001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/>
      <c r="X32" s="30"/>
      <c r="Y32" s="71"/>
      <c r="Z32" s="131"/>
      <c r="AA32" s="288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685</v>
      </c>
      <c r="S33" s="60" t="s">
        <v>725</v>
      </c>
      <c r="T33" s="30">
        <v>100</v>
      </c>
      <c r="U33" s="30">
        <v>717529</v>
      </c>
      <c r="V33" s="30">
        <v>686496</v>
      </c>
      <c r="W33" s="30">
        <f>U33-V33</f>
        <v>31033</v>
      </c>
      <c r="X33" s="30">
        <f>T33*W33</f>
        <v>3103300</v>
      </c>
      <c r="Y33" s="123">
        <f>IF(S33="Kvarh(Lag)",X33/1000000,X33/1000)</f>
        <v>3.1033</v>
      </c>
      <c r="Z33" s="131"/>
      <c r="AA33" s="288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>
        <v>19</v>
      </c>
      <c r="O34" s="80" t="s">
        <v>154</v>
      </c>
      <c r="P34" s="30">
        <v>4865141</v>
      </c>
      <c r="Q34" s="30" t="e">
        <v>#REF!</v>
      </c>
      <c r="R34" s="30" t="s">
        <v>685</v>
      </c>
      <c r="S34" s="60" t="s">
        <v>725</v>
      </c>
      <c r="T34" s="30">
        <v>100</v>
      </c>
      <c r="U34" s="30">
        <v>443547</v>
      </c>
      <c r="V34" s="30">
        <v>443547</v>
      </c>
      <c r="W34" s="30">
        <f>U34-V34</f>
        <v>0</v>
      </c>
      <c r="X34" s="30">
        <f>T34*W34</f>
        <v>0</v>
      </c>
      <c r="Y34" s="123">
        <f>IF(S34="Kvarh(Lag)",X34/1000000,X34/1000)</f>
        <v>0</v>
      </c>
      <c r="Z34" s="131"/>
      <c r="AA34" s="288"/>
      <c r="AB34" s="5" t="s">
        <v>155</v>
      </c>
      <c r="AC34" s="3">
        <f>BI34</f>
        <v>227899</v>
      </c>
      <c r="AD34" s="3">
        <v>220322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>
        <v>227899</v>
      </c>
      <c r="BJ34" s="3"/>
      <c r="BK34" s="3" t="s">
        <v>155</v>
      </c>
      <c r="BL34" s="3" t="s">
        <v>480</v>
      </c>
      <c r="BM34" s="3"/>
      <c r="BN34" s="3" t="s">
        <v>141</v>
      </c>
      <c r="BO34" s="3" t="s">
        <v>143</v>
      </c>
      <c r="BP34" s="3">
        <v>33</v>
      </c>
      <c r="BQ34" s="3">
        <v>33</v>
      </c>
      <c r="BR34" s="3">
        <v>400</v>
      </c>
      <c r="BS34" s="3">
        <v>400</v>
      </c>
      <c r="BT34" s="3">
        <v>1</v>
      </c>
      <c r="BU34" s="3">
        <v>1</v>
      </c>
      <c r="BV34" s="3">
        <f>(BQ34/BP34)*(BS34/BR34)</f>
        <v>1</v>
      </c>
      <c r="BW34" s="3">
        <f>BT34*BU34*BV34</f>
        <v>1</v>
      </c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20</v>
      </c>
      <c r="O35" s="80" t="s">
        <v>155</v>
      </c>
      <c r="P35" s="30">
        <v>4865142</v>
      </c>
      <c r="Q35" s="30" t="e">
        <v>#REF!</v>
      </c>
      <c r="R35" s="30" t="s">
        <v>685</v>
      </c>
      <c r="S35" s="60" t="s">
        <v>725</v>
      </c>
      <c r="T35" s="30">
        <v>100</v>
      </c>
      <c r="U35" s="30">
        <v>633356</v>
      </c>
      <c r="V35" s="30">
        <v>610967</v>
      </c>
      <c r="W35" s="30">
        <f>U35-V35</f>
        <v>22389</v>
      </c>
      <c r="X35" s="30">
        <f>T35*W35</f>
        <v>2238900</v>
      </c>
      <c r="Y35" s="123">
        <f>IF(S35="Kvarh(Lag)",X35/1000000,X35/1000)</f>
        <v>2.2389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/>
      <c r="X36" s="30"/>
      <c r="Y36" s="71"/>
      <c r="Z36" s="131"/>
      <c r="AA36" s="288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614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615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21</v>
      </c>
      <c r="O37" s="80" t="s">
        <v>157</v>
      </c>
      <c r="P37" s="30">
        <v>4865132</v>
      </c>
      <c r="Q37" s="30" t="e">
        <v>#REF!</v>
      </c>
      <c r="R37" s="30" t="s">
        <v>685</v>
      </c>
      <c r="S37" s="60" t="s">
        <v>725</v>
      </c>
      <c r="T37" s="30">
        <v>100</v>
      </c>
      <c r="U37" s="30">
        <v>665252</v>
      </c>
      <c r="V37" s="30">
        <v>648350</v>
      </c>
      <c r="W37" s="30">
        <f>U37-V37</f>
        <v>16902</v>
      </c>
      <c r="X37" s="30">
        <f>T37*W37</f>
        <v>1690200</v>
      </c>
      <c r="Y37" s="123">
        <f>IF(S37="Kvarh(Lag)",X37/1000000,X37/1000)</f>
        <v>1.6902</v>
      </c>
      <c r="Z37" s="131"/>
      <c r="AA37" s="288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616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617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22</v>
      </c>
      <c r="O38" s="80" t="s">
        <v>158</v>
      </c>
      <c r="P38" s="30">
        <v>4864803</v>
      </c>
      <c r="Q38" s="30" t="e">
        <v>#REF!</v>
      </c>
      <c r="R38" s="30" t="s">
        <v>685</v>
      </c>
      <c r="S38" s="60" t="s">
        <v>725</v>
      </c>
      <c r="T38" s="30">
        <v>100</v>
      </c>
      <c r="U38" s="30">
        <v>430413</v>
      </c>
      <c r="V38" s="30">
        <v>421295</v>
      </c>
      <c r="W38" s="30">
        <f>U38-V38</f>
        <v>9118</v>
      </c>
      <c r="X38" s="30">
        <f>T38*W38</f>
        <v>911800</v>
      </c>
      <c r="Y38" s="123">
        <f>IF(S38="Kvarh(Lag)",X38/1000000,X38/1000)</f>
        <v>0.9118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87"/>
      <c r="X39" s="87"/>
      <c r="Y39" s="307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23</v>
      </c>
      <c r="O40" s="80" t="s">
        <v>160</v>
      </c>
      <c r="P40" s="30">
        <v>4865133</v>
      </c>
      <c r="Q40" s="30" t="e">
        <v>#REF!</v>
      </c>
      <c r="R40" s="30" t="s">
        <v>685</v>
      </c>
      <c r="S40" s="60" t="s">
        <v>725</v>
      </c>
      <c r="T40" s="30">
        <v>100</v>
      </c>
      <c r="U40" s="30">
        <v>340602</v>
      </c>
      <c r="V40" s="30">
        <v>328284</v>
      </c>
      <c r="W40" s="30">
        <f>U40-V40</f>
        <v>12318</v>
      </c>
      <c r="X40" s="30">
        <f>T40*W40</f>
        <v>1231800</v>
      </c>
      <c r="Y40" s="123">
        <f>IF(S40="Kvarh(Lag)",X40/1000000,X40/1000)</f>
        <v>1.2318</v>
      </c>
      <c r="Z40" s="131"/>
      <c r="AA40" s="288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87"/>
      <c r="X41" s="87"/>
      <c r="Y41" s="307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24</v>
      </c>
      <c r="O42" s="80" t="s">
        <v>162</v>
      </c>
      <c r="P42" s="30">
        <v>4865076</v>
      </c>
      <c r="Q42" s="30" t="e">
        <v>#REF!</v>
      </c>
      <c r="R42" s="30" t="s">
        <v>685</v>
      </c>
      <c r="S42" s="60" t="s">
        <v>725</v>
      </c>
      <c r="T42" s="30">
        <v>100</v>
      </c>
      <c r="U42" s="30">
        <v>18580</v>
      </c>
      <c r="V42" s="30">
        <v>14539</v>
      </c>
      <c r="W42" s="30">
        <f>U42-V42</f>
        <v>4041</v>
      </c>
      <c r="X42" s="30">
        <f>T42*W42</f>
        <v>404100</v>
      </c>
      <c r="Y42" s="123">
        <f>IF(S42="Kvarh(Lag)",X42/1000000,X42/1000)</f>
        <v>0.4041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25</v>
      </c>
      <c r="O43" s="80" t="s">
        <v>163</v>
      </c>
      <c r="P43" s="30">
        <v>4865077</v>
      </c>
      <c r="Q43" s="30" t="e">
        <v>#REF!</v>
      </c>
      <c r="R43" s="30" t="s">
        <v>685</v>
      </c>
      <c r="S43" s="60" t="s">
        <v>725</v>
      </c>
      <c r="T43" s="30">
        <v>100</v>
      </c>
      <c r="U43" s="30">
        <v>0</v>
      </c>
      <c r="V43" s="30">
        <v>0</v>
      </c>
      <c r="W43" s="30">
        <f>U43-V43</f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/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26</v>
      </c>
      <c r="O45" s="80" t="s">
        <v>164</v>
      </c>
      <c r="P45" s="30">
        <v>4865093</v>
      </c>
      <c r="Q45" s="30" t="e">
        <v>#REF!</v>
      </c>
      <c r="R45" s="30" t="s">
        <v>685</v>
      </c>
      <c r="S45" s="60" t="s">
        <v>725</v>
      </c>
      <c r="T45" s="30">
        <v>100</v>
      </c>
      <c r="U45" s="30">
        <v>122011</v>
      </c>
      <c r="V45" s="30">
        <v>119820</v>
      </c>
      <c r="W45" s="30">
        <f>U45-V45</f>
        <v>2191</v>
      </c>
      <c r="X45" s="30">
        <f>T45*W45</f>
        <v>219100</v>
      </c>
      <c r="Y45" s="123">
        <f>IF(S45="Kvarh(Lag)",X45/1000000,X45/1000)</f>
        <v>0.2191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27</v>
      </c>
      <c r="O46" s="80" t="s">
        <v>165</v>
      </c>
      <c r="P46" s="30">
        <v>4865094</v>
      </c>
      <c r="Q46" s="30" t="e">
        <v>#REF!</v>
      </c>
      <c r="R46" s="30" t="s">
        <v>685</v>
      </c>
      <c r="S46" s="60" t="s">
        <v>725</v>
      </c>
      <c r="T46" s="30">
        <v>100</v>
      </c>
      <c r="U46" s="30">
        <v>134137</v>
      </c>
      <c r="V46" s="30">
        <v>132124</v>
      </c>
      <c r="W46" s="30">
        <f>U46-V46</f>
        <v>2013</v>
      </c>
      <c r="X46" s="30">
        <f>T46*W46</f>
        <v>201300</v>
      </c>
      <c r="Y46" s="123">
        <f>IF(S46="Kvarh(Lag)",X46/1000000,X46/1000)</f>
        <v>0.2013</v>
      </c>
      <c r="Z46" s="131"/>
      <c r="AA46" s="288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28</v>
      </c>
      <c r="O47" s="80" t="s">
        <v>713</v>
      </c>
      <c r="P47" s="30">
        <v>4865144</v>
      </c>
      <c r="Q47" s="30" t="e">
        <v>#REF!</v>
      </c>
      <c r="R47" s="30" t="s">
        <v>685</v>
      </c>
      <c r="S47" s="60" t="s">
        <v>725</v>
      </c>
      <c r="T47" s="30">
        <v>100</v>
      </c>
      <c r="U47" s="30">
        <v>365443</v>
      </c>
      <c r="V47" s="30">
        <v>358121</v>
      </c>
      <c r="W47" s="30">
        <f>U47-V47</f>
        <v>7322</v>
      </c>
      <c r="X47" s="30">
        <f>T47*W47</f>
        <v>732200</v>
      </c>
      <c r="Y47" s="123">
        <f>IF(S47="Kvarh(Lag)",X47/1000000,X47/1000)</f>
        <v>0.7322</v>
      </c>
      <c r="Z47" s="131"/>
      <c r="AA47" s="288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618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/>
      <c r="X48" s="30"/>
      <c r="Y48" s="71"/>
      <c r="Z48" s="131"/>
      <c r="AA48" s="288"/>
      <c r="AB48" s="5" t="s">
        <v>566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569</v>
      </c>
      <c r="BL48" s="3" t="s">
        <v>570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29</v>
      </c>
      <c r="O49" s="80" t="s">
        <v>210</v>
      </c>
      <c r="P49" s="30">
        <v>4865153</v>
      </c>
      <c r="Q49" s="30" t="e">
        <v>#REF!</v>
      </c>
      <c r="R49" s="30" t="s">
        <v>685</v>
      </c>
      <c r="S49" s="60" t="s">
        <v>725</v>
      </c>
      <c r="T49" s="30">
        <v>100</v>
      </c>
      <c r="U49" s="30">
        <v>398937</v>
      </c>
      <c r="V49" s="30">
        <v>387795</v>
      </c>
      <c r="W49" s="30">
        <f>U49-V49</f>
        <v>11142</v>
      </c>
      <c r="X49" s="30">
        <f>T49*W49</f>
        <v>1114200</v>
      </c>
      <c r="Y49" s="123">
        <f>IF(S49="Kvarh(Lag)",X49/1000000,X49/1000)</f>
        <v>1.1142</v>
      </c>
      <c r="Z49" s="131"/>
      <c r="AA49" s="288"/>
      <c r="AB49" s="5" t="s">
        <v>564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565</v>
      </c>
      <c r="BL49" s="3" t="s">
        <v>567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25.349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9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644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90" t="s">
        <v>692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90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2" t="s">
        <v>691</v>
      </c>
      <c r="V110" s="242" t="s">
        <v>681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683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684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614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616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569</v>
      </c>
      <c r="P148" s="30" t="s">
        <v>570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5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565</v>
      </c>
      <c r="P149" s="30" t="s">
        <v>567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5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693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2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1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1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1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1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1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1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1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1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1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1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1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1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1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1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1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1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1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1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1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1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1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1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1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1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1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1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1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1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0.2695439255011588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2"/>
  <sheetViews>
    <sheetView zoomScaleSheetLayoutView="100" workbookViewId="0" topLeftCell="A1">
      <selection activeCell="G51" sqref="G51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206" t="s">
        <v>830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680</v>
      </c>
      <c r="R5" s="27" t="s">
        <v>680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242" t="s">
        <v>840</v>
      </c>
      <c r="I6" s="242" t="s">
        <v>829</v>
      </c>
      <c r="J6" s="94" t="s">
        <v>217</v>
      </c>
      <c r="K6" s="94" t="s">
        <v>218</v>
      </c>
      <c r="L6" s="94" t="s">
        <v>724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4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4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685</v>
      </c>
      <c r="F11" s="60" t="s">
        <v>725</v>
      </c>
      <c r="G11" s="58">
        <v>1000</v>
      </c>
      <c r="H11" s="58">
        <v>88708</v>
      </c>
      <c r="I11" s="58">
        <v>83698</v>
      </c>
      <c r="J11" s="58">
        <f>H11-I11</f>
        <v>5010</v>
      </c>
      <c r="K11" s="58">
        <f>G11*J11</f>
        <v>5010000</v>
      </c>
      <c r="L11" s="123">
        <f>IF(F11="Kvarh(Lag)",K11/1000000,K11/1000)</f>
        <v>5.01</v>
      </c>
      <c r="M11" s="131"/>
      <c r="O11" s="254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4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685</v>
      </c>
      <c r="F12" s="60" t="s">
        <v>725</v>
      </c>
      <c r="G12" s="58">
        <v>1000</v>
      </c>
      <c r="H12" s="58">
        <v>92007</v>
      </c>
      <c r="I12" s="58">
        <v>88539</v>
      </c>
      <c r="J12" s="58">
        <f>H12-I12</f>
        <v>3468</v>
      </c>
      <c r="K12" s="58">
        <f>G12*J12</f>
        <v>3468000</v>
      </c>
      <c r="L12" s="123">
        <f>IF(F12="Kvarh(Lag)",K12/1000000,K12/1000)</f>
        <v>3.468</v>
      </c>
      <c r="M12" s="131"/>
      <c r="O12" s="254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4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685</v>
      </c>
      <c r="F13" s="60" t="s">
        <v>725</v>
      </c>
      <c r="G13" s="58">
        <v>1000</v>
      </c>
      <c r="H13" s="58">
        <v>32449</v>
      </c>
      <c r="I13" s="58">
        <v>31677</v>
      </c>
      <c r="J13" s="58">
        <f>H13-I13</f>
        <v>772</v>
      </c>
      <c r="K13" s="58">
        <f>G13*J13</f>
        <v>772000</v>
      </c>
      <c r="L13" s="123">
        <f>IF(F13="Kvarh(Lag)",K13/1000000,K13/1000)</f>
        <v>0.772</v>
      </c>
      <c r="M13" s="131"/>
      <c r="O13" s="254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624</v>
      </c>
      <c r="C14" s="58">
        <v>4864892</v>
      </c>
      <c r="D14" s="58"/>
      <c r="E14" s="58" t="s">
        <v>685</v>
      </c>
      <c r="F14" s="60" t="s">
        <v>725</v>
      </c>
      <c r="G14" s="58">
        <v>1000</v>
      </c>
      <c r="H14" s="58">
        <v>47759</v>
      </c>
      <c r="I14" s="58">
        <v>46237</v>
      </c>
      <c r="J14" s="58">
        <f>H14-I14</f>
        <v>1522</v>
      </c>
      <c r="K14" s="58">
        <f>G14*J14</f>
        <v>1522000</v>
      </c>
      <c r="L14" s="123">
        <f>IF(F14="Kvarh(Lag)",K14/1000000,K14/1000)</f>
        <v>1.522</v>
      </c>
      <c r="M14" s="291"/>
      <c r="O14" s="45" t="s">
        <v>624</v>
      </c>
      <c r="P14" s="87">
        <v>160740</v>
      </c>
      <c r="Q14" s="87"/>
      <c r="R14" s="87">
        <v>174139</v>
      </c>
      <c r="Z14" s="80" t="s">
        <v>624</v>
      </c>
      <c r="AA14" s="30" t="s">
        <v>625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4" customFormat="1" ht="12.75" customHeight="1">
      <c r="A15" s="58">
        <v>5</v>
      </c>
      <c r="B15" s="60" t="str">
        <f>Z15</f>
        <v>EXPORT (250 KVA)</v>
      </c>
      <c r="C15" s="58">
        <f>AA15</f>
        <v>30634936</v>
      </c>
      <c r="D15" s="58"/>
      <c r="E15" s="58" t="str">
        <f>AC15</f>
        <v>LG</v>
      </c>
      <c r="F15" s="60" t="s">
        <v>725</v>
      </c>
      <c r="G15" s="58" t="str">
        <f>AL15</f>
        <v>-10</v>
      </c>
      <c r="H15" s="58">
        <v>0</v>
      </c>
      <c r="I15" s="58"/>
      <c r="J15" s="58">
        <f>H15-I15</f>
        <v>0</v>
      </c>
      <c r="K15" s="58">
        <f>G15*J15</f>
        <v>0</v>
      </c>
      <c r="L15" s="123">
        <f>IF(F15="Kvarh(Lag)",K15/1000000,K15/1000)</f>
        <v>0</v>
      </c>
      <c r="M15" s="196"/>
      <c r="O15" s="254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4" customFormat="1" ht="12.75" customHeight="1">
      <c r="A16" s="58"/>
      <c r="B16" s="96" t="s">
        <v>630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10.772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4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4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4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685</v>
      </c>
      <c r="F19" s="60" t="s">
        <v>725</v>
      </c>
      <c r="G19" s="58">
        <v>100</v>
      </c>
      <c r="H19" s="58">
        <v>220128</v>
      </c>
      <c r="I19" s="58">
        <v>215202</v>
      </c>
      <c r="J19" s="58">
        <f>H19-I19</f>
        <v>4926</v>
      </c>
      <c r="K19" s="58">
        <f>G19*J19</f>
        <v>492600</v>
      </c>
      <c r="L19" s="123">
        <f>IF(F19="Kvarh(Lag)",K19/1000000,K19/1000)</f>
        <v>0.4926</v>
      </c>
      <c r="M19" s="196"/>
      <c r="O19" s="254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4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685</v>
      </c>
      <c r="F20" s="60" t="s">
        <v>725</v>
      </c>
      <c r="G20" s="58">
        <v>100</v>
      </c>
      <c r="H20" s="58">
        <v>89757</v>
      </c>
      <c r="I20" s="58">
        <v>86150</v>
      </c>
      <c r="J20" s="58">
        <f>H20-I20</f>
        <v>3607</v>
      </c>
      <c r="K20" s="58">
        <f>G20*J20</f>
        <v>360700</v>
      </c>
      <c r="L20" s="123">
        <f>IF(F20="Kvarh(Lag)",K20/1000000,K20/1000)</f>
        <v>0.3607</v>
      </c>
      <c r="M20" s="196"/>
      <c r="O20" s="254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561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4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685</v>
      </c>
      <c r="F21" s="60" t="s">
        <v>725</v>
      </c>
      <c r="G21" s="58">
        <v>100</v>
      </c>
      <c r="H21" s="58">
        <v>448754</v>
      </c>
      <c r="I21" s="58">
        <v>432901</v>
      </c>
      <c r="J21" s="58">
        <f>H21-I21</f>
        <v>15853</v>
      </c>
      <c r="K21" s="58">
        <f>G21*J21</f>
        <v>1585300</v>
      </c>
      <c r="L21" s="123">
        <f>IF(F21="Kvarh(Lag)",K21/1000000,K21/1000)</f>
        <v>1.5853</v>
      </c>
      <c r="M21" s="196"/>
      <c r="O21" s="254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4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685</v>
      </c>
      <c r="F22" s="60" t="s">
        <v>725</v>
      </c>
      <c r="G22" s="122">
        <v>1000</v>
      </c>
      <c r="H22" s="58">
        <v>31252</v>
      </c>
      <c r="I22" s="58">
        <v>29366</v>
      </c>
      <c r="J22" s="58">
        <f>H22-I22</f>
        <v>1886</v>
      </c>
      <c r="K22" s="58">
        <f>G22*J22</f>
        <v>1886000</v>
      </c>
      <c r="L22" s="123">
        <f>IF(F22="Kvarh(Lag)",K22/1000000,K22/1000)</f>
        <v>1.886</v>
      </c>
      <c r="M22" s="196"/>
      <c r="O22" s="254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546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4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4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4" customFormat="1" ht="12.75" customHeight="1">
      <c r="A25" s="58">
        <v>10</v>
      </c>
      <c r="B25" s="60" t="s">
        <v>817</v>
      </c>
      <c r="C25" s="58">
        <v>4864880</v>
      </c>
      <c r="D25" s="58"/>
      <c r="E25" s="58" t="s">
        <v>685</v>
      </c>
      <c r="F25" s="60" t="s">
        <v>725</v>
      </c>
      <c r="G25" s="58">
        <v>500</v>
      </c>
      <c r="H25" s="58">
        <v>17681</v>
      </c>
      <c r="I25" s="58">
        <v>15928</v>
      </c>
      <c r="J25" s="58">
        <f>H25-I25</f>
        <v>1753</v>
      </c>
      <c r="K25" s="58">
        <f>G25*J25</f>
        <v>876500</v>
      </c>
      <c r="L25" s="123">
        <f>IF(F25="Kvarh(Lag)",K25/1000000,K25/1000)</f>
        <v>0.8765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5"/>
      <c r="AF25" s="255"/>
      <c r="AG25" s="255"/>
      <c r="AH25" s="255"/>
      <c r="AI25" s="255"/>
      <c r="AJ25" s="255"/>
      <c r="AK25" s="255"/>
      <c r="AL25" s="255"/>
      <c r="AM25" s="196"/>
    </row>
    <row r="26" spans="1:39" s="268" customFormat="1" ht="12.75" customHeight="1">
      <c r="A26" s="58">
        <v>11</v>
      </c>
      <c r="B26" s="60" t="s">
        <v>631</v>
      </c>
      <c r="C26" s="58">
        <v>4864881</v>
      </c>
      <c r="D26" s="58"/>
      <c r="E26" s="58" t="s">
        <v>685</v>
      </c>
      <c r="F26" s="60" t="s">
        <v>725</v>
      </c>
      <c r="G26" s="58">
        <v>500</v>
      </c>
      <c r="H26" s="58">
        <v>13841</v>
      </c>
      <c r="I26" s="58">
        <v>12625</v>
      </c>
      <c r="J26" s="58">
        <f>H26-I26</f>
        <v>1216</v>
      </c>
      <c r="K26" s="58">
        <f>G26*J26</f>
        <v>608000</v>
      </c>
      <c r="L26" s="123">
        <f>IF(F26="Kvarh(Lag)",K26/1000000,K26/1000)</f>
        <v>0.608</v>
      </c>
      <c r="M26" s="151"/>
      <c r="P26" s="294"/>
      <c r="Q26" s="294"/>
      <c r="R26" s="294"/>
      <c r="S26" s="294"/>
      <c r="Z26" s="229"/>
      <c r="AA26" s="216"/>
      <c r="AB26" s="216"/>
      <c r="AC26" s="216"/>
      <c r="AD26" s="216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8" customFormat="1" ht="12.75" customHeight="1">
      <c r="A27" s="58">
        <v>12</v>
      </c>
      <c r="B27" s="445" t="s">
        <v>819</v>
      </c>
      <c r="C27" s="58">
        <v>4902572</v>
      </c>
      <c r="D27" s="58"/>
      <c r="E27" s="58" t="s">
        <v>685</v>
      </c>
      <c r="F27" s="60" t="s">
        <v>725</v>
      </c>
      <c r="G27" s="58">
        <v>300</v>
      </c>
      <c r="H27" s="58">
        <v>13</v>
      </c>
      <c r="I27" s="58">
        <v>13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4"/>
      <c r="Q27" s="294"/>
      <c r="R27" s="294"/>
      <c r="S27" s="294"/>
      <c r="Z27" s="229"/>
      <c r="AA27" s="216"/>
      <c r="AB27" s="216"/>
      <c r="AC27" s="216"/>
      <c r="AD27" s="216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8" customFormat="1" ht="12.75" customHeight="1">
      <c r="A28" s="58"/>
      <c r="B28" s="448" t="s">
        <v>825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4"/>
      <c r="Q28" s="294"/>
      <c r="R28" s="294"/>
      <c r="S28" s="294"/>
      <c r="Z28" s="229"/>
      <c r="AA28" s="216"/>
      <c r="AB28" s="216"/>
      <c r="AC28" s="216"/>
      <c r="AD28" s="216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556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4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5.8091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4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4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4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685</v>
      </c>
      <c r="F34" s="60" t="s">
        <v>725</v>
      </c>
      <c r="G34" s="58">
        <v>100</v>
      </c>
      <c r="H34" s="58">
        <v>58949</v>
      </c>
      <c r="I34" s="58">
        <v>57212</v>
      </c>
      <c r="J34" s="58">
        <f>H34-I34</f>
        <v>1737</v>
      </c>
      <c r="K34" s="58">
        <f>G34*J34</f>
        <v>173700</v>
      </c>
      <c r="L34" s="123">
        <f>IF(F34="Kvarh(Lag)",K34/1000000,K34/1000)</f>
        <v>0.1737</v>
      </c>
      <c r="M34" s="196"/>
      <c r="O34" s="254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547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4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685</v>
      </c>
      <c r="F35" s="60" t="s">
        <v>725</v>
      </c>
      <c r="G35" s="58">
        <v>100</v>
      </c>
      <c r="H35" s="58">
        <v>76242</v>
      </c>
      <c r="I35" s="58">
        <v>75800</v>
      </c>
      <c r="J35" s="58">
        <f>H35-I35</f>
        <v>442</v>
      </c>
      <c r="K35" s="58">
        <f>G35*J35</f>
        <v>44200</v>
      </c>
      <c r="L35" s="123">
        <f>IF(F35="Kvarh(Lag)",K35/1000000,K35/1000)</f>
        <v>0.0442</v>
      </c>
      <c r="M35" s="196"/>
      <c r="O35" s="254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4" customFormat="1" ht="12.75" customHeight="1">
      <c r="A36" s="58"/>
      <c r="B36" s="96" t="s">
        <v>556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4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4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0.21789999999999998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4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4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685</v>
      </c>
      <c r="F41" s="60" t="s">
        <v>725</v>
      </c>
      <c r="G41" s="58">
        <v>100</v>
      </c>
      <c r="H41" s="58">
        <v>587880</v>
      </c>
      <c r="I41" s="58">
        <v>564980</v>
      </c>
      <c r="J41" s="58">
        <f>H41-I41</f>
        <v>22900</v>
      </c>
      <c r="K41" s="58">
        <f>G41*J41</f>
        <v>2290000</v>
      </c>
      <c r="L41" s="123">
        <f>IF(F41="Kvarh(Lag)",K41/1000000,K41/1000)</f>
        <v>2.29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639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685</v>
      </c>
      <c r="F42" s="60" t="s">
        <v>725</v>
      </c>
      <c r="G42" s="58">
        <v>100</v>
      </c>
      <c r="H42" s="58">
        <v>226910</v>
      </c>
      <c r="I42" s="58">
        <v>218652</v>
      </c>
      <c r="J42" s="58">
        <f>H42-I42</f>
        <v>8258</v>
      </c>
      <c r="K42" s="58">
        <f>G42*J42</f>
        <v>825800</v>
      </c>
      <c r="L42" s="123">
        <f>IF(F42="Kvarh(Lag)",K42/1000000,K42/1000)</f>
        <v>0.8258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667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685</v>
      </c>
      <c r="F43" s="60" t="s">
        <v>725</v>
      </c>
      <c r="G43" s="58">
        <v>100</v>
      </c>
      <c r="H43" s="58">
        <v>256159</v>
      </c>
      <c r="I43" s="58">
        <v>240303</v>
      </c>
      <c r="J43" s="58">
        <f>H43-I43</f>
        <v>15856</v>
      </c>
      <c r="K43" s="58">
        <f>G43*J43</f>
        <v>1585600</v>
      </c>
      <c r="L43" s="123">
        <f>IF(F43="Kvarh(Lag)",K43/1000000,K43/1000)</f>
        <v>1.5856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4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685</v>
      </c>
      <c r="F44" s="60" t="s">
        <v>725</v>
      </c>
      <c r="G44" s="58">
        <v>1000</v>
      </c>
      <c r="H44" s="58">
        <v>5078</v>
      </c>
      <c r="I44" s="58">
        <v>4893</v>
      </c>
      <c r="J44" s="58">
        <f>H44-I44</f>
        <v>185</v>
      </c>
      <c r="K44" s="58">
        <f>G44*J44</f>
        <v>185000</v>
      </c>
      <c r="L44" s="123">
        <f>IF(F44="Kvarh(Lag)",K44/1000000,K44/1000)</f>
        <v>0.185</v>
      </c>
      <c r="M44" s="196"/>
      <c r="O44" s="254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4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685</v>
      </c>
      <c r="F45" s="60" t="s">
        <v>725</v>
      </c>
      <c r="G45" s="58">
        <v>100</v>
      </c>
      <c r="H45" s="58">
        <v>46038</v>
      </c>
      <c r="I45" s="58">
        <v>45790</v>
      </c>
      <c r="J45" s="58">
        <f>H45-I45</f>
        <v>248</v>
      </c>
      <c r="K45" s="58">
        <f>G45*J45</f>
        <v>24800</v>
      </c>
      <c r="L45" s="123">
        <f>IF(F45="Kvarh(Lag)",K45/1000000,K45/1000)</f>
        <v>0.0248</v>
      </c>
      <c r="M45" s="196"/>
      <c r="O45" s="254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4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8" customFormat="1" ht="12.75" customHeight="1">
      <c r="A47" s="58">
        <v>24</v>
      </c>
      <c r="B47" s="60" t="s">
        <v>818</v>
      </c>
      <c r="C47" s="58">
        <v>4864882</v>
      </c>
      <c r="D47" s="58"/>
      <c r="E47" s="58" t="s">
        <v>685</v>
      </c>
      <c r="F47" s="60" t="s">
        <v>725</v>
      </c>
      <c r="G47" s="58">
        <v>500</v>
      </c>
      <c r="H47" s="58">
        <v>8395</v>
      </c>
      <c r="I47" s="58">
        <v>7457</v>
      </c>
      <c r="J47" s="58">
        <f>H47-I47</f>
        <v>938</v>
      </c>
      <c r="K47" s="58">
        <f>G47*J47</f>
        <v>469000</v>
      </c>
      <c r="L47" s="123">
        <f>IF(F47="Kvarh(Lag)",K47/1000000,K47/1000)</f>
        <v>0.469</v>
      </c>
      <c r="M47" s="151"/>
      <c r="P47" s="294"/>
      <c r="Q47" s="294"/>
      <c r="R47" s="294"/>
      <c r="Z47" s="229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51"/>
    </row>
    <row r="48" spans="1:39" s="268" customFormat="1" ht="12.75" customHeight="1">
      <c r="A48" s="58">
        <v>25</v>
      </c>
      <c r="B48" s="445" t="s">
        <v>820</v>
      </c>
      <c r="C48" s="58">
        <v>4902572</v>
      </c>
      <c r="D48" s="58"/>
      <c r="E48" s="58" t="s">
        <v>685</v>
      </c>
      <c r="F48" s="60" t="s">
        <v>725</v>
      </c>
      <c r="G48" s="58">
        <v>300</v>
      </c>
      <c r="H48" s="58">
        <v>74</v>
      </c>
      <c r="I48" s="58">
        <v>71</v>
      </c>
      <c r="J48" s="58">
        <f>H48-I48</f>
        <v>3</v>
      </c>
      <c r="K48" s="58">
        <f>G48*J48</f>
        <v>900</v>
      </c>
      <c r="L48" s="123">
        <f>IF(F48="Kvarh(Lag)",K48/1000000,K48/1000)</f>
        <v>0.0009</v>
      </c>
      <c r="M48" s="151"/>
      <c r="P48" s="294"/>
      <c r="Q48" s="294"/>
      <c r="R48" s="294"/>
      <c r="Z48" s="229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151"/>
    </row>
    <row r="49" spans="1:39" s="39" customFormat="1" ht="12.75" customHeight="1">
      <c r="A49" s="58"/>
      <c r="B49" s="96" t="s">
        <v>826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8"/>
      <c r="O49" s="268"/>
      <c r="P49" s="69"/>
      <c r="Q49" s="69"/>
      <c r="R49" s="69"/>
      <c r="Z49" s="229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93"/>
    </row>
    <row r="50" spans="1:39" s="257" customFormat="1" ht="12.75" customHeight="1">
      <c r="A50" s="58"/>
      <c r="B50" s="96" t="s">
        <v>556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4"/>
      <c r="O50" s="254"/>
      <c r="P50" s="256"/>
      <c r="Q50" s="256"/>
      <c r="R50" s="256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8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5.381099999999999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588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10.772</v>
      </c>
    </row>
    <row r="55" spans="2:12" ht="12.75" customHeight="1">
      <c r="B55" s="60" t="s">
        <v>669</v>
      </c>
      <c r="D55" s="58"/>
      <c r="F55" s="60"/>
      <c r="G55" s="60"/>
      <c r="H55" s="60"/>
      <c r="I55" s="60"/>
      <c r="J55" s="60"/>
      <c r="K55" s="123">
        <f>$L$31</f>
        <v>5.8091</v>
      </c>
      <c r="L55" s="123">
        <f>K55+K62</f>
        <v>5.485192556166234</v>
      </c>
    </row>
    <row r="56" spans="2:12" ht="12.75" customHeight="1">
      <c r="B56" s="60" t="s">
        <v>664</v>
      </c>
      <c r="D56" s="58"/>
      <c r="F56" s="58"/>
      <c r="G56" s="60"/>
      <c r="H56" s="58"/>
      <c r="I56" s="58"/>
      <c r="J56" s="58"/>
      <c r="K56" s="123">
        <f>$L$38</f>
        <v>0.21789999999999998</v>
      </c>
      <c r="L56" s="123">
        <f>K56+K63</f>
        <v>0.2057501950368598</v>
      </c>
    </row>
    <row r="57" spans="2:12" ht="12.75" customHeight="1">
      <c r="B57" s="60" t="s">
        <v>666</v>
      </c>
      <c r="D57" s="58"/>
      <c r="F57" s="58"/>
      <c r="G57" s="60"/>
      <c r="H57" s="58"/>
      <c r="I57" s="58"/>
      <c r="J57" s="58"/>
      <c r="K57" s="123">
        <f>$L$51</f>
        <v>5.381099999999999</v>
      </c>
      <c r="L57" s="123">
        <f>K57+K64</f>
        <v>5.081057248796907</v>
      </c>
    </row>
    <row r="58" spans="2:13" ht="12.75" customHeight="1">
      <c r="B58" s="60" t="s">
        <v>575</v>
      </c>
      <c r="D58" s="58"/>
      <c r="F58" s="60"/>
      <c r="G58" s="60"/>
      <c r="H58" s="60"/>
      <c r="I58" s="60"/>
      <c r="J58" s="60"/>
      <c r="K58" s="125">
        <f>SUM(K55:K57)</f>
        <v>11.4081</v>
      </c>
      <c r="L58" s="245"/>
      <c r="M58" s="45"/>
    </row>
    <row r="59" spans="2:13" ht="12.75" customHeight="1">
      <c r="B59" s="60" t="s">
        <v>668</v>
      </c>
      <c r="D59" s="58"/>
      <c r="F59" s="60"/>
      <c r="G59" s="60"/>
      <c r="H59" s="58"/>
      <c r="I59" s="58"/>
      <c r="J59" s="58"/>
      <c r="K59" s="125">
        <f>L54</f>
        <v>10.772</v>
      </c>
      <c r="M59" s="45"/>
    </row>
    <row r="60" spans="2:13" ht="12.75" customHeight="1">
      <c r="B60" s="58" t="s">
        <v>576</v>
      </c>
      <c r="D60" s="58"/>
      <c r="F60" s="60"/>
      <c r="G60" s="60"/>
      <c r="H60" s="58"/>
      <c r="I60" s="58"/>
      <c r="J60" s="58"/>
      <c r="K60" s="125">
        <f>K59-K58</f>
        <v>-0.636099999999999</v>
      </c>
      <c r="M60" s="45"/>
    </row>
    <row r="61" spans="2:11" ht="12.75" customHeight="1">
      <c r="B61" s="60" t="s">
        <v>577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4" t="s">
        <v>581</v>
      </c>
      <c r="I62" s="243">
        <f>K55/K58*100</f>
        <v>50.92083694918523</v>
      </c>
      <c r="J62" s="105" t="s">
        <v>233</v>
      </c>
      <c r="K62" s="125">
        <f>K60*I62/100</f>
        <v>-0.3239074438337667</v>
      </c>
    </row>
    <row r="63" spans="1:11" ht="12.75" customHeight="1">
      <c r="A63" s="105"/>
      <c r="B63" s="58"/>
      <c r="D63" s="58"/>
      <c r="F63" s="60"/>
      <c r="G63" s="60"/>
      <c r="H63" s="244" t="s">
        <v>582</v>
      </c>
      <c r="I63" s="243">
        <f>K56/K58*100</f>
        <v>1.9100463705612678</v>
      </c>
      <c r="J63" s="105" t="s">
        <v>233</v>
      </c>
      <c r="K63" s="125">
        <f>K60*I63/100</f>
        <v>-0.012149804963140205</v>
      </c>
    </row>
    <row r="64" spans="2:11" ht="12.75" customHeight="1">
      <c r="B64" s="131"/>
      <c r="D64" s="58"/>
      <c r="F64" s="60"/>
      <c r="G64" s="60"/>
      <c r="H64" s="244" t="s">
        <v>583</v>
      </c>
      <c r="I64" s="243">
        <f>K57/K58*100</f>
        <v>47.169116680253495</v>
      </c>
      <c r="J64" s="60" t="s">
        <v>233</v>
      </c>
      <c r="K64" s="125">
        <f>K60*I64/100</f>
        <v>-0.30004275120309204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23">
      <selection activeCell="I64" sqref="I64"/>
    </sheetView>
  </sheetViews>
  <sheetFormatPr defaultColWidth="9.140625" defaultRowHeight="12.75"/>
  <cols>
    <col min="1" max="1" width="9.28125" style="0" bestFit="1" customWidth="1"/>
    <col min="3" max="3" width="9.28125" style="0" bestFit="1" customWidth="1"/>
    <col min="4" max="4" width="0" style="0" hidden="1" customWidth="1"/>
    <col min="7" max="7" width="9.28125" style="0" bestFit="1" customWidth="1"/>
    <col min="10" max="11" width="9.28125" style="0" bestFit="1" customWidth="1"/>
    <col min="12" max="12" width="9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726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690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7"/>
      <c r="B4" s="91" t="s">
        <v>838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ht="18">
      <c r="A5" s="236" t="s">
        <v>727</v>
      </c>
      <c r="B5" s="338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9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340" t="s">
        <v>839</v>
      </c>
      <c r="I6" s="340" t="s">
        <v>827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7" t="s">
        <v>728</v>
      </c>
      <c r="D8" s="30"/>
      <c r="E8" s="83" t="s">
        <v>729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730</v>
      </c>
      <c r="C9" s="73">
        <v>4902509</v>
      </c>
      <c r="D9" s="65"/>
      <c r="E9" s="65" t="s">
        <v>685</v>
      </c>
      <c r="F9" s="65" t="s">
        <v>779</v>
      </c>
      <c r="G9" s="73">
        <v>1000</v>
      </c>
      <c r="H9" s="65">
        <v>66319</v>
      </c>
      <c r="I9" s="65">
        <v>63670</v>
      </c>
      <c r="J9" s="65">
        <f>H9-I9</f>
        <v>2649</v>
      </c>
      <c r="K9" s="30">
        <f>G9*J9</f>
        <v>2649000</v>
      </c>
      <c r="L9" s="71">
        <f>IF(F9="kvarh (lag) ",K9/1000000,K9/1000)</f>
        <v>2.649</v>
      </c>
      <c r="M9" s="71"/>
    </row>
    <row r="10" spans="1:13" ht="12.75">
      <c r="A10" s="30">
        <v>2</v>
      </c>
      <c r="B10" s="64" t="s">
        <v>731</v>
      </c>
      <c r="C10" s="73">
        <v>4902510</v>
      </c>
      <c r="D10" s="65"/>
      <c r="E10" s="65" t="s">
        <v>685</v>
      </c>
      <c r="F10" s="65" t="s">
        <v>779</v>
      </c>
      <c r="G10" s="73">
        <v>1000</v>
      </c>
      <c r="H10" s="65">
        <v>65317</v>
      </c>
      <c r="I10" s="65">
        <v>62621</v>
      </c>
      <c r="J10" s="65">
        <f>H10-I10</f>
        <v>2696</v>
      </c>
      <c r="K10" s="30">
        <f>G10*J10</f>
        <v>2696000</v>
      </c>
      <c r="L10" s="71">
        <f>IF(F10="kvarh (lag) ",K10/1000000,K10/1000)</f>
        <v>2.696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732</v>
      </c>
      <c r="K11" s="83" t="s">
        <v>729</v>
      </c>
      <c r="L11" s="100">
        <f>SUM(L9:L10)</f>
        <v>5.345000000000001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7" t="s">
        <v>728</v>
      </c>
      <c r="D13" s="30"/>
      <c r="E13" s="83" t="s">
        <v>733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730</v>
      </c>
      <c r="C14" s="73">
        <v>4902509</v>
      </c>
      <c r="D14" s="65"/>
      <c r="E14" s="65" t="s">
        <v>685</v>
      </c>
      <c r="F14" s="65" t="s">
        <v>779</v>
      </c>
      <c r="G14" s="73">
        <v>1000</v>
      </c>
      <c r="H14" s="65">
        <v>6631</v>
      </c>
      <c r="I14" s="65">
        <v>6386</v>
      </c>
      <c r="J14" s="65">
        <f>H14-I14</f>
        <v>245</v>
      </c>
      <c r="K14" s="30">
        <f>G14*J14</f>
        <v>245000</v>
      </c>
      <c r="L14" s="71">
        <f>IF(F14="kvarh (lag) ",K14/1000000,K14/1000)</f>
        <v>0.245</v>
      </c>
      <c r="M14" s="71"/>
    </row>
    <row r="15" spans="1:13" ht="12.75">
      <c r="A15" s="30">
        <v>4</v>
      </c>
      <c r="B15" s="64" t="s">
        <v>731</v>
      </c>
      <c r="C15" s="73">
        <v>4902510</v>
      </c>
      <c r="D15" s="65"/>
      <c r="E15" s="65" t="s">
        <v>685</v>
      </c>
      <c r="F15" s="65" t="s">
        <v>779</v>
      </c>
      <c r="G15" s="73">
        <v>1000</v>
      </c>
      <c r="H15" s="65">
        <v>7575</v>
      </c>
      <c r="I15" s="65">
        <v>7265</v>
      </c>
      <c r="J15" s="65">
        <f>H15-I15</f>
        <v>310</v>
      </c>
      <c r="K15" s="30">
        <f>G15*J15</f>
        <v>310000</v>
      </c>
      <c r="L15" s="71">
        <f>IF(F15="kvarh (lag) ",K15/1000000,K15/1000)</f>
        <v>0.31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734</v>
      </c>
      <c r="K16" s="83" t="s">
        <v>733</v>
      </c>
      <c r="L16" s="100">
        <f>SUM(L14:L15)</f>
        <v>0.5549999999999999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735</v>
      </c>
      <c r="K18" s="83"/>
      <c r="L18" s="100">
        <f>L11-L16</f>
        <v>4.790000000000001</v>
      </c>
      <c r="M18" s="71"/>
    </row>
    <row r="19" spans="1:13" ht="12.75">
      <c r="A19" s="30"/>
      <c r="B19" s="213" t="s">
        <v>736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7" t="s">
        <v>737</v>
      </c>
      <c r="D20" s="65"/>
      <c r="E20" s="83" t="s">
        <v>729</v>
      </c>
      <c r="F20" s="70" t="s">
        <v>738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730</v>
      </c>
      <c r="C21" s="73">
        <v>4902497</v>
      </c>
      <c r="D21" s="65"/>
      <c r="E21" s="65" t="s">
        <v>685</v>
      </c>
      <c r="F21" s="65" t="s">
        <v>779</v>
      </c>
      <c r="G21" s="73">
        <v>2000</v>
      </c>
      <c r="H21" s="65">
        <v>21727</v>
      </c>
      <c r="I21" s="65">
        <v>21267</v>
      </c>
      <c r="J21" s="65">
        <f>H21-I21</f>
        <v>460</v>
      </c>
      <c r="K21" s="30">
        <f>G21*J21</f>
        <v>920000</v>
      </c>
      <c r="L21" s="71">
        <f>IF(F21="kvarh (lag) ",K21/1000000,K21/1000)</f>
        <v>0.92</v>
      </c>
      <c r="M21" s="449"/>
    </row>
    <row r="22" spans="1:13" ht="12.75">
      <c r="A22" s="30">
        <v>6</v>
      </c>
      <c r="B22" s="64" t="s">
        <v>731</v>
      </c>
      <c r="C22" s="73">
        <v>4902498</v>
      </c>
      <c r="D22" s="65"/>
      <c r="E22" s="65" t="s">
        <v>685</v>
      </c>
      <c r="F22" s="65" t="s">
        <v>779</v>
      </c>
      <c r="G22" s="73">
        <v>1000</v>
      </c>
      <c r="H22" s="65">
        <v>55269</v>
      </c>
      <c r="I22" s="65">
        <v>53297</v>
      </c>
      <c r="J22" s="65">
        <f>H22-I22</f>
        <v>1972</v>
      </c>
      <c r="K22" s="30">
        <f>G22*J22</f>
        <v>1972000</v>
      </c>
      <c r="L22" s="71">
        <f>IF(F22="kvarh (lag) ",K22/1000000,K22/1000)</f>
        <v>1.972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739</v>
      </c>
      <c r="K23" s="83" t="s">
        <v>729</v>
      </c>
      <c r="L23" s="100">
        <f>SUM(L21:L22)</f>
        <v>2.892</v>
      </c>
      <c r="M23" s="71"/>
    </row>
    <row r="24" spans="1:13" ht="12.75">
      <c r="A24" s="30"/>
      <c r="B24" s="213" t="s">
        <v>736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7" t="s">
        <v>737</v>
      </c>
      <c r="D25" s="65"/>
      <c r="E25" s="83" t="s">
        <v>733</v>
      </c>
      <c r="F25" s="70" t="s">
        <v>738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730</v>
      </c>
      <c r="C26" s="73">
        <v>4902497</v>
      </c>
      <c r="D26" s="65"/>
      <c r="E26" s="65" t="s">
        <v>685</v>
      </c>
      <c r="F26" s="65" t="s">
        <v>779</v>
      </c>
      <c r="G26" s="73">
        <v>2000</v>
      </c>
      <c r="H26" s="65">
        <v>29700</v>
      </c>
      <c r="I26" s="65">
        <v>28914</v>
      </c>
      <c r="J26" s="65">
        <f>H26-I26</f>
        <v>786</v>
      </c>
      <c r="K26" s="30">
        <f>G26*J26</f>
        <v>1572000</v>
      </c>
      <c r="L26" s="71">
        <f>IF(F26="kvarh (lag) ",K26/1000000,K26/1000)</f>
        <v>1.572</v>
      </c>
      <c r="M26" s="449"/>
    </row>
    <row r="27" spans="1:13" ht="12.75">
      <c r="A27" s="30">
        <v>8</v>
      </c>
      <c r="B27" s="64" t="s">
        <v>731</v>
      </c>
      <c r="C27" s="73">
        <v>4902498</v>
      </c>
      <c r="D27" s="65"/>
      <c r="E27" s="65" t="s">
        <v>685</v>
      </c>
      <c r="F27" s="65" t="s">
        <v>779</v>
      </c>
      <c r="G27" s="73">
        <v>1000</v>
      </c>
      <c r="H27" s="65">
        <v>14092</v>
      </c>
      <c r="I27" s="65">
        <v>13141</v>
      </c>
      <c r="J27" s="65">
        <f>H27-I27</f>
        <v>951</v>
      </c>
      <c r="K27" s="30">
        <f>G27*J27</f>
        <v>951000</v>
      </c>
      <c r="L27" s="71">
        <f>IF(F27="kvarh (lag) ",K27/1000000,K27/1000)</f>
        <v>0.951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740</v>
      </c>
      <c r="K28" s="83" t="s">
        <v>733</v>
      </c>
      <c r="L28" s="100">
        <f>SUM(L26:L27)</f>
        <v>2.523</v>
      </c>
      <c r="M28" s="71"/>
    </row>
    <row r="29" spans="1:13" ht="12.75">
      <c r="A29" s="30"/>
      <c r="B29" s="213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741</v>
      </c>
      <c r="K31" s="83"/>
      <c r="L31" s="100">
        <f>L23-L28</f>
        <v>0.3689999999999998</v>
      </c>
      <c r="M31" s="71"/>
    </row>
    <row r="32" spans="1:13" ht="12.75">
      <c r="A32" s="30"/>
      <c r="B32" s="213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7" t="s">
        <v>742</v>
      </c>
      <c r="D33" s="65"/>
      <c r="E33" s="83" t="s">
        <v>729</v>
      </c>
      <c r="F33" s="341" t="s">
        <v>743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730</v>
      </c>
      <c r="C34" s="73">
        <v>4902505</v>
      </c>
      <c r="D34" s="65"/>
      <c r="E34" s="65" t="s">
        <v>685</v>
      </c>
      <c r="F34" s="65" t="s">
        <v>779</v>
      </c>
      <c r="G34" s="73">
        <v>1000</v>
      </c>
      <c r="H34" s="65">
        <v>77967</v>
      </c>
      <c r="I34" s="65">
        <v>74610</v>
      </c>
      <c r="J34" s="65">
        <f>H34-I34</f>
        <v>3357</v>
      </c>
      <c r="K34" s="30">
        <f>G34*J34</f>
        <v>3357000</v>
      </c>
      <c r="L34" s="71">
        <f>IF(F34="kvarh (lag) ",K34/1000000,K34/1000)</f>
        <v>3.357</v>
      </c>
      <c r="M34" s="71"/>
    </row>
    <row r="35" spans="1:13" ht="12.75">
      <c r="A35" s="30">
        <v>10</v>
      </c>
      <c r="B35" s="64" t="s">
        <v>731</v>
      </c>
      <c r="C35" s="73">
        <v>4902506</v>
      </c>
      <c r="D35" s="65"/>
      <c r="E35" s="65" t="s">
        <v>685</v>
      </c>
      <c r="F35" s="65" t="s">
        <v>779</v>
      </c>
      <c r="G35" s="73">
        <v>1000</v>
      </c>
      <c r="H35" s="65">
        <v>688</v>
      </c>
      <c r="I35" s="65">
        <v>688</v>
      </c>
      <c r="J35" s="65">
        <f>H35-I35</f>
        <v>0</v>
      </c>
      <c r="K35" s="30">
        <f>G35*J35</f>
        <v>0</v>
      </c>
      <c r="L35" s="71">
        <f>IF(F35="kvarh (lag) ",K35/1000000,K35/1000)</f>
        <v>0</v>
      </c>
      <c r="M35" s="71"/>
    </row>
    <row r="36" spans="1:13" ht="12.75">
      <c r="A36" s="30"/>
      <c r="B36" s="213"/>
      <c r="C36" s="73"/>
      <c r="D36" s="65"/>
      <c r="E36" s="65"/>
      <c r="F36" s="65"/>
      <c r="G36" s="65"/>
      <c r="H36" s="65"/>
      <c r="I36" s="65"/>
      <c r="J36" s="85" t="s">
        <v>744</v>
      </c>
      <c r="K36" s="83" t="s">
        <v>729</v>
      </c>
      <c r="L36" s="100">
        <f>SUM(L34:L35)</f>
        <v>3.357</v>
      </c>
      <c r="M36" s="71"/>
    </row>
    <row r="37" spans="1:13" ht="12.75">
      <c r="A37" s="30"/>
      <c r="B37" s="213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7" t="s">
        <v>742</v>
      </c>
      <c r="D38" s="65"/>
      <c r="E38" s="83" t="s">
        <v>733</v>
      </c>
      <c r="F38" s="341" t="s">
        <v>743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730</v>
      </c>
      <c r="C39" s="73">
        <v>4902505</v>
      </c>
      <c r="D39" s="65"/>
      <c r="E39" s="65" t="s">
        <v>685</v>
      </c>
      <c r="F39" s="65" t="s">
        <v>779</v>
      </c>
      <c r="G39" s="73">
        <v>1000</v>
      </c>
      <c r="H39" s="30">
        <v>1853</v>
      </c>
      <c r="I39" s="30">
        <v>1735</v>
      </c>
      <c r="J39" s="65">
        <f>H39-I39</f>
        <v>118</v>
      </c>
      <c r="K39" s="30">
        <f>G39*J39</f>
        <v>118000</v>
      </c>
      <c r="L39" s="71">
        <f>IF(F39="kvarh (lag) ",K39/1000000,K39/1000)</f>
        <v>0.118</v>
      </c>
      <c r="M39" s="71"/>
    </row>
    <row r="40" spans="1:13" ht="12.75">
      <c r="A40" s="30">
        <v>12</v>
      </c>
      <c r="B40" s="64" t="s">
        <v>731</v>
      </c>
      <c r="C40" s="73">
        <v>4902506</v>
      </c>
      <c r="D40" s="65"/>
      <c r="E40" s="65" t="s">
        <v>685</v>
      </c>
      <c r="F40" s="65" t="s">
        <v>779</v>
      </c>
      <c r="G40" s="73">
        <v>1000</v>
      </c>
      <c r="H40" s="30">
        <v>220291</v>
      </c>
      <c r="I40" s="30">
        <v>206575</v>
      </c>
      <c r="J40" s="65">
        <f>H40-I40</f>
        <v>13716</v>
      </c>
      <c r="K40" s="30">
        <f>G40*J40</f>
        <v>13716000</v>
      </c>
      <c r="L40" s="71">
        <f>IF(F40="kvarh (lag) ",K40/1000000,K40/1000)</f>
        <v>13.716</v>
      </c>
      <c r="M40" s="71"/>
    </row>
    <row r="41" spans="1:13" ht="12.75">
      <c r="A41" s="30"/>
      <c r="B41" s="213"/>
      <c r="C41" s="73"/>
      <c r="D41" s="65"/>
      <c r="E41" s="65"/>
      <c r="F41" s="65"/>
      <c r="G41" s="65"/>
      <c r="H41" s="65"/>
      <c r="I41" s="30"/>
      <c r="J41" s="85" t="s">
        <v>745</v>
      </c>
      <c r="K41" s="83" t="s">
        <v>733</v>
      </c>
      <c r="L41" s="100">
        <f>SUM(L39:L40)</f>
        <v>13.834</v>
      </c>
      <c r="M41" s="71"/>
    </row>
    <row r="42" spans="1:13" ht="12.75">
      <c r="A42" s="30"/>
      <c r="B42" s="213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746</v>
      </c>
      <c r="L43" s="342">
        <f>L36-L41</f>
        <v>-10.477</v>
      </c>
    </row>
    <row r="45" spans="9:12" ht="12.75">
      <c r="I45" s="85" t="s">
        <v>747</v>
      </c>
      <c r="K45" s="85"/>
      <c r="L45" s="343">
        <f>L18+L31+L43</f>
        <v>-5.318</v>
      </c>
    </row>
    <row r="47" spans="9:12" ht="12.75">
      <c r="I47" s="85"/>
      <c r="K47" s="85"/>
      <c r="L47" s="343"/>
    </row>
    <row r="49" spans="1:10" ht="12.75">
      <c r="A49" s="344" t="s">
        <v>748</v>
      </c>
      <c r="B49" s="337" t="s">
        <v>749</v>
      </c>
      <c r="H49" s="15" t="s">
        <v>750</v>
      </c>
      <c r="I49">
        <f>NDPL!$Y$8</f>
        <v>0</v>
      </c>
      <c r="J49" s="13" t="s">
        <v>571</v>
      </c>
    </row>
    <row r="50" spans="8:10" ht="12.75">
      <c r="H50" s="15" t="s">
        <v>751</v>
      </c>
      <c r="I50">
        <f>BRPL!$Y$16</f>
        <v>9.9618</v>
      </c>
      <c r="J50" s="13" t="s">
        <v>571</v>
      </c>
    </row>
    <row r="51" spans="8:10" ht="12.75">
      <c r="H51" s="15" t="s">
        <v>752</v>
      </c>
      <c r="I51">
        <f>BYPL!$Y$30</f>
        <v>11.375699999999998</v>
      </c>
      <c r="J51" s="13" t="s">
        <v>571</v>
      </c>
    </row>
    <row r="52" spans="8:10" ht="12.75">
      <c r="H52" s="15" t="s">
        <v>753</v>
      </c>
      <c r="I52">
        <f>ndmc!$Y$31</f>
        <v>9.693200000000001</v>
      </c>
      <c r="J52" s="13" t="s">
        <v>571</v>
      </c>
    </row>
    <row r="53" spans="8:10" ht="12.75">
      <c r="H53" s="15" t="s">
        <v>754</v>
      </c>
      <c r="J53" s="13" t="s">
        <v>571</v>
      </c>
    </row>
    <row r="54" spans="8:10" ht="12.75">
      <c r="H54" s="13" t="s">
        <v>755</v>
      </c>
      <c r="I54" s="13">
        <f>SUM(I49:I53)</f>
        <v>31.0307</v>
      </c>
      <c r="J54" s="13" t="s">
        <v>571</v>
      </c>
    </row>
    <row r="56" spans="1:10" ht="12.75">
      <c r="A56" s="337" t="s">
        <v>756</v>
      </c>
      <c r="B56" s="13"/>
      <c r="C56" s="13"/>
      <c r="D56" s="13"/>
      <c r="E56" s="13"/>
      <c r="F56" s="13"/>
      <c r="G56" s="13"/>
      <c r="H56" s="13"/>
      <c r="I56" s="345">
        <f>I54+L45</f>
        <v>25.712699999999998</v>
      </c>
      <c r="J56" s="13" t="s">
        <v>571</v>
      </c>
    </row>
    <row r="57" spans="1:10" ht="12.75">
      <c r="A57" s="346"/>
      <c r="B57" s="337"/>
      <c r="C57" s="13"/>
      <c r="D57" s="13"/>
      <c r="E57" s="13"/>
      <c r="F57" s="13"/>
      <c r="G57" s="13"/>
      <c r="H57" s="13"/>
      <c r="I57" s="347"/>
      <c r="J57" s="13"/>
    </row>
    <row r="58" spans="1:10" ht="12.75">
      <c r="A58" s="344" t="s">
        <v>757</v>
      </c>
      <c r="B58" s="337" t="s">
        <v>758</v>
      </c>
      <c r="C58" s="13"/>
      <c r="D58" s="13"/>
      <c r="E58" s="13"/>
      <c r="F58" s="13"/>
      <c r="G58" s="13"/>
      <c r="H58" s="13"/>
      <c r="I58" s="347"/>
      <c r="J58" s="13"/>
    </row>
    <row r="59" spans="1:10" ht="12.75">
      <c r="A59" s="344"/>
      <c r="B59" s="337"/>
      <c r="C59" s="13"/>
      <c r="D59" s="13"/>
      <c r="E59" s="13"/>
      <c r="F59" s="13"/>
      <c r="G59" s="13"/>
      <c r="H59" s="13"/>
      <c r="I59" s="347"/>
      <c r="J59" s="13"/>
    </row>
    <row r="60" spans="1:10" ht="12.75">
      <c r="A60" s="1" t="s">
        <v>327</v>
      </c>
      <c r="B60" t="s">
        <v>759</v>
      </c>
      <c r="C60" s="5" t="s">
        <v>760</v>
      </c>
      <c r="D60" s="2" t="s">
        <v>761</v>
      </c>
      <c r="E60" s="2"/>
      <c r="F60" s="2"/>
      <c r="G60" s="348">
        <v>0.304488</v>
      </c>
      <c r="H60" s="2" t="s">
        <v>233</v>
      </c>
      <c r="I60">
        <f>I56*30.45/100</f>
        <v>7.829517149999999</v>
      </c>
      <c r="J60" s="13" t="s">
        <v>571</v>
      </c>
    </row>
    <row r="61" spans="1:10" ht="12.75">
      <c r="A61" s="1" t="s">
        <v>762</v>
      </c>
      <c r="B61" t="s">
        <v>763</v>
      </c>
      <c r="C61" s="5" t="s">
        <v>760</v>
      </c>
      <c r="D61" s="2"/>
      <c r="E61" s="2"/>
      <c r="F61" s="2"/>
      <c r="G61" s="349">
        <v>40.0482</v>
      </c>
      <c r="H61" s="2" t="s">
        <v>233</v>
      </c>
      <c r="I61">
        <f>I56*40.0482/100</f>
        <v>10.2974735214</v>
      </c>
      <c r="J61" s="13" t="s">
        <v>571</v>
      </c>
    </row>
    <row r="62" spans="1:10" ht="12.75">
      <c r="A62" s="1" t="s">
        <v>764</v>
      </c>
      <c r="B62" t="s">
        <v>765</v>
      </c>
      <c r="C62" s="5" t="s">
        <v>760</v>
      </c>
      <c r="D62" s="2"/>
      <c r="E62" s="2"/>
      <c r="F62" s="2"/>
      <c r="G62" s="54">
        <v>23.4275</v>
      </c>
      <c r="H62" s="2" t="s">
        <v>233</v>
      </c>
      <c r="I62">
        <f>I56*23.4275/100</f>
        <v>6.0238427925</v>
      </c>
      <c r="J62" s="13" t="s">
        <v>571</v>
      </c>
    </row>
    <row r="63" spans="1:10" ht="12.75">
      <c r="A63" s="1" t="s">
        <v>766</v>
      </c>
      <c r="B63" t="s">
        <v>767</v>
      </c>
      <c r="C63" s="5" t="s">
        <v>760</v>
      </c>
      <c r="D63" s="2"/>
      <c r="E63" s="2"/>
      <c r="F63" s="2"/>
      <c r="G63" s="54">
        <v>5.0234</v>
      </c>
      <c r="H63" s="2" t="s">
        <v>233</v>
      </c>
      <c r="I63">
        <f>I56*5.0234/100</f>
        <v>1.2916517717999998</v>
      </c>
      <c r="J63" s="13" t="s">
        <v>571</v>
      </c>
    </row>
    <row r="64" spans="1:10" ht="12.75">
      <c r="A64" s="1" t="s">
        <v>768</v>
      </c>
      <c r="B64" t="s">
        <v>769</v>
      </c>
      <c r="C64" s="5" t="s">
        <v>760</v>
      </c>
      <c r="D64" s="2"/>
      <c r="E64" s="2"/>
      <c r="F64" s="2"/>
      <c r="G64" s="54">
        <v>1.0521</v>
      </c>
      <c r="H64" s="2" t="s">
        <v>233</v>
      </c>
      <c r="I64">
        <f>I56*1.0521/100</f>
        <v>0.27052331669999996</v>
      </c>
      <c r="J64" s="13" t="s">
        <v>571</v>
      </c>
    </row>
    <row r="65" spans="6:10" ht="12.75">
      <c r="F65" s="350"/>
      <c r="J65" s="46"/>
    </row>
    <row r="66" spans="1:10" ht="12.75">
      <c r="A66" s="10" t="s">
        <v>832</v>
      </c>
      <c r="F66" s="350"/>
      <c r="J66" s="46"/>
    </row>
    <row r="67" spans="6:10" ht="12.75">
      <c r="F67" s="350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="60" zoomScaleNormal="60" workbookViewId="0" topLeftCell="A1">
      <selection activeCell="B10" sqref="B10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8"/>
      <c r="B1" s="409"/>
      <c r="C1" s="409"/>
      <c r="D1" s="409"/>
      <c r="E1" s="409"/>
      <c r="F1" s="409"/>
      <c r="G1" s="409"/>
      <c r="H1" s="409"/>
      <c r="I1" s="410"/>
    </row>
    <row r="2" spans="1:9" ht="26.25">
      <c r="A2" s="411" t="s">
        <v>786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11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11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11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12"/>
      <c r="B6" s="24"/>
      <c r="C6" s="24"/>
      <c r="D6" s="24"/>
      <c r="E6" s="24"/>
      <c r="F6" s="24"/>
      <c r="G6" s="24"/>
      <c r="H6" s="24"/>
      <c r="I6" s="32"/>
    </row>
    <row r="7" spans="1:9" ht="18">
      <c r="A7" s="423" t="s">
        <v>787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3"/>
      <c r="B8" s="25"/>
      <c r="C8" s="24"/>
      <c r="D8" s="24"/>
      <c r="E8" s="24"/>
      <c r="F8" s="24"/>
      <c r="G8" s="24"/>
      <c r="H8" s="24"/>
      <c r="I8" s="32"/>
    </row>
    <row r="9" spans="1:9" ht="26.25">
      <c r="A9" s="411"/>
      <c r="B9" s="446" t="s">
        <v>843</v>
      </c>
      <c r="C9" s="24"/>
      <c r="D9" s="24"/>
      <c r="E9" s="24"/>
      <c r="F9" s="24"/>
      <c r="G9" s="24"/>
      <c r="H9" s="24"/>
      <c r="I9" s="32"/>
    </row>
    <row r="10" spans="1:9" ht="25.5">
      <c r="A10" s="412"/>
      <c r="B10" s="415"/>
      <c r="C10" s="24"/>
      <c r="D10" s="24"/>
      <c r="E10" s="24"/>
      <c r="F10" s="24"/>
      <c r="G10" s="24"/>
      <c r="H10" s="416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7"/>
      <c r="I11" s="32"/>
    </row>
    <row r="12" spans="1:9" ht="26.25">
      <c r="A12" s="31"/>
      <c r="B12" s="418" t="s">
        <v>788</v>
      </c>
      <c r="C12" s="24"/>
      <c r="D12" s="24"/>
      <c r="E12" s="24"/>
      <c r="F12" s="24"/>
      <c r="G12" s="24"/>
      <c r="H12" s="417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7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7"/>
      <c r="I14" s="32"/>
    </row>
    <row r="15" spans="1:9" ht="15.75">
      <c r="A15" s="419">
        <v>1</v>
      </c>
      <c r="B15" s="415" t="s">
        <v>789</v>
      </c>
      <c r="C15" s="420"/>
      <c r="D15" s="420"/>
      <c r="E15" s="420"/>
      <c r="F15" s="420"/>
      <c r="G15" s="421"/>
      <c r="H15" s="417">
        <f>NDPL!$G$47</f>
        <v>54.643440098796916</v>
      </c>
      <c r="I15" s="32"/>
    </row>
    <row r="16" spans="1:9" ht="15.75">
      <c r="A16" s="419"/>
      <c r="B16" s="415"/>
      <c r="C16" s="420"/>
      <c r="D16" s="420"/>
      <c r="E16" s="420"/>
      <c r="F16" s="420"/>
      <c r="G16" s="421"/>
      <c r="H16" s="417"/>
      <c r="I16" s="32"/>
    </row>
    <row r="17" spans="1:9" ht="15.75">
      <c r="A17" s="419"/>
      <c r="B17" s="415"/>
      <c r="C17" s="420"/>
      <c r="D17" s="420"/>
      <c r="E17" s="420"/>
      <c r="F17" s="420"/>
      <c r="G17" s="415"/>
      <c r="H17" s="417"/>
      <c r="I17" s="32"/>
    </row>
    <row r="18" spans="1:9" ht="15.75">
      <c r="A18" s="419">
        <v>2</v>
      </c>
      <c r="B18" s="415" t="s">
        <v>790</v>
      </c>
      <c r="C18" s="420"/>
      <c r="D18" s="420"/>
      <c r="E18" s="420"/>
      <c r="F18" s="420"/>
      <c r="G18" s="421"/>
      <c r="H18" s="417">
        <f>BRPL!$G$48</f>
        <v>52.28256903476622</v>
      </c>
      <c r="I18" s="32"/>
    </row>
    <row r="19" spans="1:9" ht="15.75">
      <c r="A19" s="419"/>
      <c r="B19" s="415"/>
      <c r="C19" s="420"/>
      <c r="D19" s="420"/>
      <c r="E19" s="420"/>
      <c r="F19" s="420"/>
      <c r="G19" s="421"/>
      <c r="H19" s="417"/>
      <c r="I19" s="32"/>
    </row>
    <row r="20" spans="1:9" ht="15.75">
      <c r="A20" s="419"/>
      <c r="B20" s="415"/>
      <c r="C20" s="420"/>
      <c r="D20" s="420"/>
      <c r="E20" s="420"/>
      <c r="F20" s="420"/>
      <c r="G20" s="415"/>
      <c r="H20" s="417"/>
      <c r="I20" s="32"/>
    </row>
    <row r="21" spans="1:9" ht="15.75">
      <c r="A21" s="419">
        <v>3</v>
      </c>
      <c r="B21" s="415" t="s">
        <v>791</v>
      </c>
      <c r="C21" s="420"/>
      <c r="D21" s="420"/>
      <c r="E21" s="420"/>
      <c r="F21" s="420"/>
      <c r="G21" s="421"/>
      <c r="H21" s="417">
        <f>BYPL!$G$46</f>
        <v>38.311107402536855</v>
      </c>
      <c r="I21" s="32"/>
    </row>
    <row r="22" spans="1:9" ht="15.75">
      <c r="A22" s="419"/>
      <c r="B22" s="415"/>
      <c r="C22" s="420"/>
      <c r="D22" s="420"/>
      <c r="E22" s="420"/>
      <c r="F22" s="420"/>
      <c r="G22" s="421"/>
      <c r="H22" s="417"/>
      <c r="I22" s="32"/>
    </row>
    <row r="23" spans="1:9" ht="15.75">
      <c r="A23" s="419"/>
      <c r="B23" s="24"/>
      <c r="C23" s="24"/>
      <c r="D23" s="24"/>
      <c r="E23" s="24"/>
      <c r="F23" s="24"/>
      <c r="G23" s="25"/>
      <c r="H23" s="432"/>
      <c r="I23" s="32"/>
    </row>
    <row r="24" spans="1:9" ht="15.75">
      <c r="A24" s="419">
        <v>4</v>
      </c>
      <c r="B24" s="415" t="s">
        <v>792</v>
      </c>
      <c r="C24" s="24"/>
      <c r="D24" s="24"/>
      <c r="E24" s="24"/>
      <c r="F24" s="24"/>
      <c r="G24" s="421"/>
      <c r="H24" s="432">
        <f>ndmc!$I$26</f>
        <v>24.0573482282</v>
      </c>
      <c r="I24" s="32"/>
    </row>
    <row r="25" spans="1:9" ht="15.75">
      <c r="A25" s="419"/>
      <c r="B25" s="415"/>
      <c r="C25" s="24"/>
      <c r="D25" s="24"/>
      <c r="E25" s="24"/>
      <c r="F25" s="24"/>
      <c r="G25" s="421"/>
      <c r="H25" s="432"/>
      <c r="I25" s="32"/>
    </row>
    <row r="26" spans="1:9" ht="15.75">
      <c r="A26" s="419"/>
      <c r="B26" s="24"/>
      <c r="C26" s="24"/>
      <c r="D26" s="24"/>
      <c r="E26" s="24"/>
      <c r="F26" s="24"/>
      <c r="G26" s="25"/>
      <c r="H26" s="432"/>
      <c r="I26" s="32"/>
    </row>
    <row r="27" spans="1:9" ht="15.75">
      <c r="A27" s="419">
        <v>5</v>
      </c>
      <c r="B27" s="415" t="s">
        <v>793</v>
      </c>
      <c r="C27" s="24"/>
      <c r="D27" s="24"/>
      <c r="E27" s="24"/>
      <c r="F27" s="24"/>
      <c r="G27" s="421"/>
      <c r="H27" s="432">
        <f>MES!$G$36</f>
        <v>4.2295266833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20"/>
      <c r="I28" s="32"/>
    </row>
    <row r="29" spans="1:9" ht="18">
      <c r="A29" s="423"/>
      <c r="B29" s="424"/>
      <c r="C29" s="425"/>
      <c r="D29" s="425"/>
      <c r="E29" s="425"/>
      <c r="F29" s="425"/>
      <c r="G29" s="426"/>
      <c r="H29" s="420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20"/>
      <c r="I30" s="32"/>
    </row>
    <row r="31" spans="1:9" ht="15.75">
      <c r="A31" s="31"/>
      <c r="B31" s="415"/>
      <c r="C31" s="427"/>
      <c r="D31" s="427"/>
      <c r="E31" s="427"/>
      <c r="F31" s="427"/>
      <c r="G31" s="427"/>
      <c r="H31" s="420"/>
      <c r="I31" s="32"/>
    </row>
    <row r="32" spans="1:9" ht="15.75">
      <c r="A32" s="31"/>
      <c r="B32" s="427"/>
      <c r="C32" s="427"/>
      <c r="D32" s="427"/>
      <c r="E32" s="427"/>
      <c r="F32" s="427"/>
      <c r="G32" s="427"/>
      <c r="H32" s="415"/>
      <c r="I32" s="32"/>
    </row>
    <row r="33" spans="1:9" ht="15.75">
      <c r="A33" s="174" t="s">
        <v>794</v>
      </c>
      <c r="B33" s="415"/>
      <c r="C33" s="415"/>
      <c r="D33" s="415"/>
      <c r="E33" s="415"/>
      <c r="F33" s="415"/>
      <c r="G33" s="415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8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9"/>
      <c r="B39" s="430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8"/>
      <c r="B64" s="409"/>
      <c r="C64" s="409"/>
      <c r="D64" s="409"/>
      <c r="E64" s="409"/>
      <c r="F64" s="409"/>
      <c r="G64" s="409"/>
      <c r="H64" s="410"/>
    </row>
    <row r="65" spans="1:8" ht="26.25">
      <c r="A65" s="411" t="s">
        <v>786</v>
      </c>
      <c r="B65" s="24"/>
      <c r="C65" s="24"/>
      <c r="D65" s="24"/>
      <c r="E65" s="24"/>
      <c r="F65" s="24"/>
      <c r="G65" s="24"/>
      <c r="H65" s="32"/>
    </row>
    <row r="66" spans="1:8" ht="25.5">
      <c r="A66" s="412"/>
      <c r="B66" s="24"/>
      <c r="C66" s="24"/>
      <c r="D66" s="24"/>
      <c r="E66" s="24"/>
      <c r="F66" s="24"/>
      <c r="G66" s="24"/>
      <c r="H66" s="32"/>
    </row>
    <row r="67" spans="1:8" ht="18">
      <c r="A67" s="413" t="s">
        <v>795</v>
      </c>
      <c r="B67" s="24"/>
      <c r="C67" s="24"/>
      <c r="D67" s="24"/>
      <c r="E67" s="24"/>
      <c r="F67" s="24"/>
      <c r="G67" s="24"/>
      <c r="H67" s="32"/>
    </row>
    <row r="68" spans="1:8" ht="25.5">
      <c r="A68" s="412"/>
      <c r="B68" s="414" t="s">
        <v>796</v>
      </c>
      <c r="C68" s="24"/>
      <c r="D68" s="24"/>
      <c r="E68" s="24"/>
      <c r="F68" s="24"/>
      <c r="G68" s="24"/>
      <c r="H68" s="32"/>
    </row>
    <row r="69" spans="1:8" ht="25.5">
      <c r="A69" s="412"/>
      <c r="B69" s="415" t="s">
        <v>797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8" t="s">
        <v>788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31" t="s">
        <v>798</v>
      </c>
    </row>
    <row r="74" spans="1:8" ht="15.75">
      <c r="A74" s="419">
        <v>1</v>
      </c>
      <c r="B74" s="415" t="s">
        <v>799</v>
      </c>
      <c r="C74" s="420"/>
      <c r="D74" s="420"/>
      <c r="E74" s="420"/>
      <c r="F74" s="420"/>
      <c r="G74" s="432">
        <v>6270.499</v>
      </c>
      <c r="H74" s="433">
        <f>G74/G84*100</f>
        <v>28.160766407696553</v>
      </c>
    </row>
    <row r="75" spans="1:8" ht="15.75">
      <c r="A75" s="419"/>
      <c r="B75" s="415"/>
      <c r="C75" s="420"/>
      <c r="D75" s="420"/>
      <c r="E75" s="420"/>
      <c r="F75" s="420"/>
      <c r="G75" s="422"/>
      <c r="H75" s="433"/>
    </row>
    <row r="76" spans="1:8" ht="15.75">
      <c r="A76" s="419">
        <v>2</v>
      </c>
      <c r="B76" s="415" t="s">
        <v>800</v>
      </c>
      <c r="C76" s="420"/>
      <c r="D76" s="420"/>
      <c r="E76" s="420"/>
      <c r="F76" s="420"/>
      <c r="G76" s="432">
        <v>9292.131</v>
      </c>
      <c r="H76" s="433">
        <f>G76/G84*100</f>
        <v>41.73089422719241</v>
      </c>
    </row>
    <row r="77" spans="1:8" ht="15.75">
      <c r="A77" s="419"/>
      <c r="B77" s="415"/>
      <c r="C77" s="420"/>
      <c r="D77" s="420"/>
      <c r="E77" s="420"/>
      <c r="F77" s="420"/>
      <c r="G77" s="422"/>
      <c r="H77" s="433"/>
    </row>
    <row r="78" spans="1:8" ht="15.75">
      <c r="A78" s="419">
        <v>3</v>
      </c>
      <c r="B78" s="415" t="s">
        <v>801</v>
      </c>
      <c r="C78" s="420"/>
      <c r="D78" s="420"/>
      <c r="E78" s="420"/>
      <c r="F78" s="420"/>
      <c r="G78" s="432">
        <v>5282.938</v>
      </c>
      <c r="H78" s="433">
        <f>G78/G84*100</f>
        <v>23.72563698109889</v>
      </c>
    </row>
    <row r="79" spans="1:8" ht="12.75">
      <c r="A79" s="419"/>
      <c r="B79" s="24"/>
      <c r="C79" s="24"/>
      <c r="D79" s="24"/>
      <c r="E79" s="24"/>
      <c r="F79" s="24"/>
      <c r="G79" s="434"/>
      <c r="H79" s="433"/>
    </row>
    <row r="80" spans="1:8" ht="15.75">
      <c r="A80" s="419">
        <v>4</v>
      </c>
      <c r="B80" s="415" t="s">
        <v>802</v>
      </c>
      <c r="C80" s="24"/>
      <c r="D80" s="24"/>
      <c r="E80" s="24"/>
      <c r="F80" s="24"/>
      <c r="G80" s="432">
        <v>1226.702</v>
      </c>
      <c r="H80" s="433">
        <f>G80/G84*100</f>
        <v>5.509109956616559</v>
      </c>
    </row>
    <row r="81" spans="1:8" ht="12.75">
      <c r="A81" s="419"/>
      <c r="B81" s="24"/>
      <c r="C81" s="24"/>
      <c r="D81" s="24"/>
      <c r="E81" s="24"/>
      <c r="F81" s="24"/>
      <c r="G81" s="434"/>
      <c r="H81" s="433"/>
    </row>
    <row r="82" spans="1:8" ht="15.75">
      <c r="A82" s="419">
        <v>5</v>
      </c>
      <c r="B82" s="415" t="s">
        <v>803</v>
      </c>
      <c r="C82" s="24"/>
      <c r="D82" s="24"/>
      <c r="E82" s="24"/>
      <c r="F82" s="24"/>
      <c r="G82" s="432">
        <v>194.521</v>
      </c>
      <c r="H82" s="433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5"/>
      <c r="H83" s="436"/>
    </row>
    <row r="84" spans="1:8" ht="18">
      <c r="A84" s="423" t="s">
        <v>804</v>
      </c>
      <c r="B84" s="424"/>
      <c r="C84" s="425"/>
      <c r="D84" s="425"/>
      <c r="E84" s="425"/>
      <c r="F84" s="425"/>
      <c r="G84" s="437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5"/>
      <c r="H85" s="32"/>
    </row>
    <row r="86" spans="1:8" ht="15.75">
      <c r="A86" s="31"/>
      <c r="B86" s="415" t="s">
        <v>805</v>
      </c>
      <c r="C86" s="427"/>
      <c r="D86" s="427"/>
      <c r="E86" s="427"/>
      <c r="F86" s="427"/>
      <c r="G86" s="438"/>
      <c r="H86" s="439"/>
    </row>
    <row r="87" spans="1:8" ht="15">
      <c r="A87" s="31"/>
      <c r="B87" s="427"/>
      <c r="C87" s="427"/>
      <c r="D87" s="427"/>
      <c r="E87" s="427"/>
      <c r="F87" s="427"/>
      <c r="G87" s="438"/>
      <c r="H87" s="439"/>
    </row>
    <row r="88" spans="1:8" ht="15.75">
      <c r="A88" s="31"/>
      <c r="B88" s="415" t="s">
        <v>806</v>
      </c>
      <c r="C88" s="415"/>
      <c r="D88" s="415"/>
      <c r="E88" s="415"/>
      <c r="F88" s="415"/>
      <c r="G88" s="422">
        <f>G108</f>
        <v>22585.617</v>
      </c>
      <c r="H88" s="440"/>
    </row>
    <row r="89" spans="1:8" ht="15.75">
      <c r="A89" s="31"/>
      <c r="B89" s="415"/>
      <c r="C89" s="415"/>
      <c r="D89" s="415"/>
      <c r="E89" s="415"/>
      <c r="F89" s="415"/>
      <c r="G89" s="422"/>
      <c r="H89" s="440"/>
    </row>
    <row r="90" spans="1:8" ht="15.75">
      <c r="A90" s="31"/>
      <c r="B90" s="415"/>
      <c r="C90" s="415"/>
      <c r="D90" s="415"/>
      <c r="E90" s="415"/>
      <c r="F90" s="415"/>
      <c r="G90" s="422"/>
      <c r="H90" s="440"/>
    </row>
    <row r="91" spans="1:8" ht="15.75">
      <c r="A91" s="31"/>
      <c r="B91" s="415" t="s">
        <v>807</v>
      </c>
      <c r="C91" s="415"/>
      <c r="D91" s="415"/>
      <c r="E91" s="415"/>
      <c r="F91" s="415"/>
      <c r="G91" s="432">
        <f>G84</f>
        <v>22266.791</v>
      </c>
      <c r="H91" s="440"/>
    </row>
    <row r="92" spans="1:8" ht="15.75">
      <c r="A92" s="31"/>
      <c r="B92" s="415"/>
      <c r="C92" s="415"/>
      <c r="D92" s="415"/>
      <c r="E92" s="415"/>
      <c r="F92" s="415"/>
      <c r="G92" s="422"/>
      <c r="H92" s="440"/>
    </row>
    <row r="93" spans="1:8" ht="15.75">
      <c r="A93" s="31"/>
      <c r="B93" s="415" t="s">
        <v>808</v>
      </c>
      <c r="C93" s="415"/>
      <c r="D93" s="415"/>
      <c r="E93" s="415"/>
      <c r="F93" s="415"/>
      <c r="G93" s="432">
        <f>G88-G91</f>
        <v>318.8259999999973</v>
      </c>
      <c r="H93" s="440"/>
    </row>
    <row r="94" spans="1:8" ht="15.75">
      <c r="A94" s="31"/>
      <c r="B94" s="415"/>
      <c r="C94" s="415"/>
      <c r="D94" s="415"/>
      <c r="E94" s="415"/>
      <c r="F94" s="415"/>
      <c r="G94" s="422"/>
      <c r="H94" s="440"/>
    </row>
    <row r="95" spans="1:8" ht="15.75">
      <c r="A95" s="441" t="s">
        <v>809</v>
      </c>
      <c r="B95" s="24"/>
      <c r="C95" s="415"/>
      <c r="D95" s="415"/>
      <c r="E95" s="415"/>
      <c r="F95" s="415"/>
      <c r="G95" s="432">
        <f>(G93/G88)*100</f>
        <v>1.4116328989373959</v>
      </c>
      <c r="H95" s="442" t="s">
        <v>810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3" t="s">
        <v>805</v>
      </c>
      <c r="B98" s="427"/>
      <c r="C98" s="427"/>
      <c r="D98" s="24"/>
      <c r="E98" s="24"/>
      <c r="F98" s="24"/>
      <c r="G98" s="24"/>
      <c r="H98" s="32"/>
    </row>
    <row r="99" spans="1:8" ht="15.75">
      <c r="A99" s="443"/>
      <c r="B99" s="427"/>
      <c r="C99" s="24"/>
      <c r="D99" s="24"/>
      <c r="E99" s="24"/>
      <c r="F99" s="24"/>
      <c r="G99" s="24"/>
      <c r="H99" s="32"/>
    </row>
    <row r="100" spans="1:8" ht="15.75">
      <c r="A100" s="441" t="s">
        <v>815</v>
      </c>
      <c r="B100" s="427"/>
      <c r="C100" s="427"/>
      <c r="D100" s="24"/>
      <c r="E100" s="24"/>
      <c r="F100" s="24"/>
      <c r="G100" s="24"/>
      <c r="H100" s="32"/>
    </row>
    <row r="101" spans="1:8" ht="15.75">
      <c r="A101" s="441"/>
      <c r="B101" s="427"/>
      <c r="C101" s="427"/>
      <c r="D101" s="24"/>
      <c r="E101" s="24"/>
      <c r="F101" s="24"/>
      <c r="G101" s="24"/>
      <c r="H101" s="32"/>
    </row>
    <row r="102" spans="1:8" ht="15.75">
      <c r="A102" s="441">
        <v>1</v>
      </c>
      <c r="B102" s="415" t="s">
        <v>811</v>
      </c>
      <c r="C102" s="427"/>
      <c r="D102" s="24"/>
      <c r="E102" s="24"/>
      <c r="F102" s="24"/>
      <c r="G102" s="422">
        <v>894.126</v>
      </c>
      <c r="H102" s="32"/>
    </row>
    <row r="103" spans="1:8" ht="15.75">
      <c r="A103" s="441">
        <v>2</v>
      </c>
      <c r="B103" s="415" t="s">
        <v>45</v>
      </c>
      <c r="C103" s="427"/>
      <c r="D103" s="24"/>
      <c r="E103" s="24"/>
      <c r="F103" s="24"/>
      <c r="G103" s="422">
        <v>779.931</v>
      </c>
      <c r="H103" s="32"/>
    </row>
    <row r="104" spans="1:8" ht="15.75">
      <c r="A104" s="441">
        <v>3</v>
      </c>
      <c r="B104" s="415" t="s">
        <v>621</v>
      </c>
      <c r="C104" s="427"/>
      <c r="D104" s="24"/>
      <c r="E104" s="24"/>
      <c r="F104" s="24"/>
      <c r="G104" s="422">
        <v>1253.977</v>
      </c>
      <c r="H104" s="32"/>
    </row>
    <row r="105" spans="1:8" ht="15.75">
      <c r="A105" s="441">
        <v>4</v>
      </c>
      <c r="B105" s="415" t="s">
        <v>812</v>
      </c>
      <c r="C105" s="427"/>
      <c r="D105" s="24"/>
      <c r="E105" s="24"/>
      <c r="F105" s="24"/>
      <c r="G105" s="444">
        <v>2299.562</v>
      </c>
      <c r="H105" s="32"/>
    </row>
    <row r="106" spans="1:8" ht="15.75">
      <c r="A106" s="441">
        <v>5</v>
      </c>
      <c r="B106" s="415" t="s">
        <v>813</v>
      </c>
      <c r="C106" s="427"/>
      <c r="D106" s="24"/>
      <c r="E106" s="24"/>
      <c r="F106" s="24"/>
      <c r="G106" s="444">
        <v>4947.431</v>
      </c>
      <c r="H106" s="32"/>
    </row>
    <row r="107" spans="1:8" ht="15.75">
      <c r="A107" s="441">
        <v>6</v>
      </c>
      <c r="B107" s="415" t="s">
        <v>814</v>
      </c>
      <c r="C107" s="427"/>
      <c r="D107" s="24"/>
      <c r="E107" s="24"/>
      <c r="F107" s="24"/>
      <c r="G107" s="444">
        <v>12410.59</v>
      </c>
      <c r="H107" s="32"/>
    </row>
    <row r="108" spans="1:8" ht="15.75">
      <c r="A108" s="441"/>
      <c r="B108" s="415" t="s">
        <v>294</v>
      </c>
      <c r="C108" s="427"/>
      <c r="D108" s="24"/>
      <c r="E108" s="24"/>
      <c r="F108" s="24"/>
      <c r="G108" s="444">
        <f>SUM(G102:G107)</f>
        <v>22585.617</v>
      </c>
      <c r="H108" s="32"/>
    </row>
    <row r="109" spans="1:8" ht="15.75">
      <c r="A109" s="441"/>
      <c r="B109" s="415"/>
      <c r="C109" s="427"/>
      <c r="D109" s="24"/>
      <c r="E109" s="24"/>
      <c r="F109" s="24"/>
      <c r="G109" s="444"/>
      <c r="H109" s="32"/>
    </row>
    <row r="110" spans="1:8" ht="15.75">
      <c r="A110" s="428" t="s">
        <v>723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9"/>
      <c r="B111" s="430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admin</cp:lastModifiedBy>
  <cp:lastPrinted>2009-03-21T11:41:54Z</cp:lastPrinted>
  <dcterms:created xsi:type="dcterms:W3CDTF">2001-08-21T10:18:15Z</dcterms:created>
  <dcterms:modified xsi:type="dcterms:W3CDTF">2009-03-24T06:42:39Z</dcterms:modified>
  <cp:category/>
  <cp:version/>
  <cp:contentType/>
  <cp:contentStatus/>
</cp:coreProperties>
</file>